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annery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I29" i="2"/>
  <c r="H26" i="2"/>
  <c r="I26" i="2"/>
  <c r="G23" i="2"/>
  <c r="G19" i="2"/>
  <c r="G21" i="2" s="1"/>
  <c r="G26" i="2" s="1"/>
  <c r="G29" i="2" s="1"/>
  <c r="G12" i="2"/>
  <c r="G17" i="2" s="1"/>
  <c r="H12" i="2"/>
  <c r="I12" i="2"/>
  <c r="G10" i="2"/>
  <c r="G21" i="3"/>
  <c r="G16" i="3"/>
  <c r="G11" i="3"/>
  <c r="G28" i="3" s="1"/>
  <c r="G50" i="1"/>
  <c r="G37" i="1"/>
  <c r="G30" i="1"/>
  <c r="G56" i="1" s="1"/>
  <c r="G21" i="1"/>
  <c r="G13" i="1"/>
  <c r="G23" i="3" l="1"/>
  <c r="G25" i="3" s="1"/>
  <c r="G51" i="1"/>
  <c r="G52" i="1" s="1"/>
  <c r="G22" i="1"/>
  <c r="E13" i="1"/>
  <c r="F13" i="1"/>
  <c r="D13" i="1"/>
  <c r="C12" i="2"/>
  <c r="D12" i="2"/>
  <c r="E12" i="2"/>
  <c r="F12" i="2"/>
  <c r="C50" i="1"/>
  <c r="D50" i="1"/>
  <c r="E50" i="1"/>
  <c r="F50" i="1"/>
  <c r="C30" i="1"/>
  <c r="D30" i="1"/>
  <c r="E30" i="1"/>
  <c r="F30" i="1"/>
  <c r="C13" i="1"/>
  <c r="C21" i="3"/>
  <c r="D21" i="3"/>
  <c r="E21" i="3"/>
  <c r="F21" i="3"/>
  <c r="B21" i="3"/>
  <c r="B12" i="2"/>
  <c r="B13" i="1"/>
  <c r="G54" i="1" l="1"/>
  <c r="F11" i="3"/>
  <c r="D11" i="3"/>
  <c r="E11" i="3"/>
  <c r="C11" i="3"/>
  <c r="C16" i="3" l="1"/>
  <c r="C23" i="3" s="1"/>
  <c r="C25" i="3" s="1"/>
  <c r="D16" i="3"/>
  <c r="D23" i="3" s="1"/>
  <c r="D25" i="3" s="1"/>
  <c r="E16" i="3"/>
  <c r="E23" i="3" s="1"/>
  <c r="E25" i="3" s="1"/>
  <c r="F16" i="3"/>
  <c r="F23" i="3" s="1"/>
  <c r="F25" i="3" s="1"/>
  <c r="B16" i="3"/>
  <c r="E28" i="3" l="1"/>
  <c r="F28" i="3"/>
  <c r="C28" i="3"/>
  <c r="D28" i="3"/>
  <c r="B11" i="3"/>
  <c r="B28" i="3" s="1"/>
  <c r="C23" i="2"/>
  <c r="D23" i="2"/>
  <c r="E23" i="2"/>
  <c r="F23" i="2"/>
  <c r="B23" i="2"/>
  <c r="B30" i="1"/>
  <c r="B8" i="4" s="1"/>
  <c r="B50" i="1"/>
  <c r="F8" i="4" l="1"/>
  <c r="E56" i="1"/>
  <c r="E8" i="4"/>
  <c r="D56" i="1"/>
  <c r="D8" i="4"/>
  <c r="C56" i="1"/>
  <c r="C8" i="4"/>
  <c r="B56" i="1"/>
  <c r="F56" i="1"/>
  <c r="C37" i="1"/>
  <c r="C51" i="1" s="1"/>
  <c r="C52" i="1" s="1"/>
  <c r="D37" i="1"/>
  <c r="D51" i="1" s="1"/>
  <c r="D52" i="1" s="1"/>
  <c r="E37" i="1"/>
  <c r="E51" i="1" s="1"/>
  <c r="E52" i="1" s="1"/>
  <c r="F37" i="1"/>
  <c r="F51" i="1" s="1"/>
  <c r="F52" i="1" s="1"/>
  <c r="B37" i="1"/>
  <c r="B51" i="1" s="1"/>
  <c r="B52" i="1" s="1"/>
  <c r="C21" i="1"/>
  <c r="C22" i="1" s="1"/>
  <c r="D21" i="1"/>
  <c r="D22" i="1" s="1"/>
  <c r="E21" i="1"/>
  <c r="E22" i="1" s="1"/>
  <c r="F21" i="1"/>
  <c r="F22" i="1" s="1"/>
  <c r="B21" i="1"/>
  <c r="B22" i="1" s="1"/>
  <c r="C9" i="4" l="1"/>
  <c r="D9" i="4"/>
  <c r="E9" i="4"/>
  <c r="F9" i="4"/>
  <c r="B9" i="4"/>
  <c r="C10" i="2" l="1"/>
  <c r="C17" i="2" s="1"/>
  <c r="C19" i="2" s="1"/>
  <c r="D10" i="2"/>
  <c r="D17" i="2" s="1"/>
  <c r="D19" i="2" s="1"/>
  <c r="E10" i="2"/>
  <c r="E17" i="2" s="1"/>
  <c r="E19" i="2" s="1"/>
  <c r="F10" i="2"/>
  <c r="F17" i="2" s="1"/>
  <c r="F19" i="2" s="1"/>
  <c r="B10" i="2"/>
  <c r="B17" i="2" l="1"/>
  <c r="B11" i="4" s="1"/>
  <c r="E21" i="2"/>
  <c r="E26" i="2" s="1"/>
  <c r="E12" i="4" s="1"/>
  <c r="F21" i="2"/>
  <c r="F26" i="2" s="1"/>
  <c r="F12" i="4" s="1"/>
  <c r="D21" i="2"/>
  <c r="D11" i="4"/>
  <c r="C21" i="2"/>
  <c r="C26" i="2" s="1"/>
  <c r="C12" i="4" s="1"/>
  <c r="C11" i="4"/>
  <c r="B19" i="2" l="1"/>
  <c r="B21" i="2" s="1"/>
  <c r="B26" i="2" s="1"/>
  <c r="B12" i="4" s="1"/>
  <c r="F29" i="2"/>
  <c r="E29" i="2"/>
  <c r="D26" i="2"/>
  <c r="D12" i="4" s="1"/>
  <c r="C29" i="2"/>
  <c r="C10" i="4"/>
  <c r="C6" i="4"/>
  <c r="C7" i="4"/>
  <c r="F11" i="4"/>
  <c r="E11" i="4"/>
  <c r="B7" i="4" l="1"/>
  <c r="B10" i="4"/>
  <c r="B29" i="2"/>
  <c r="B6" i="4"/>
  <c r="D29" i="2"/>
  <c r="B23" i="3"/>
  <c r="B25" i="3" l="1"/>
  <c r="F54" i="1" l="1"/>
  <c r="D10" i="4" l="1"/>
  <c r="D6" i="4"/>
  <c r="F10" i="4"/>
  <c r="F7" i="4"/>
  <c r="F6" i="4"/>
  <c r="E10" i="4"/>
  <c r="E7" i="4"/>
  <c r="E6" i="4"/>
  <c r="D7" i="4" l="1"/>
  <c r="C54" i="1" l="1"/>
  <c r="B54" i="1"/>
  <c r="E54" i="1"/>
  <c r="D54" i="1"/>
</calcChain>
</file>

<file path=xl/sharedStrings.xml><?xml version="1.0" encoding="utf-8"?>
<sst xmlns="http://schemas.openxmlformats.org/spreadsheetml/2006/main" count="119" uniqueCount="92">
  <si>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</si>
  <si>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</si>
  <si>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</si>
  <si>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</si>
  <si>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</si>
  <si>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</si>
  <si>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</si>
  <si>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</si>
  <si>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</si>
  <si>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</si>
  <si>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</si>
  <si>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</si>
  <si>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</si>
  <si>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</si>
  <si>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</si>
  <si>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</si>
  <si>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</si>
  <si>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</si>
  <si>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</si>
  <si>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</si>
  <si>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</si>
  <si>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</si>
  <si>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</si>
  <si>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</si>
  <si>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</si>
  <si>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</si>
  <si>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</si>
  <si>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</si>
  <si>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</si>
  <si>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</si>
  <si>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</si>
  <si>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</si>
  <si>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</si>
  <si>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</si>
  <si>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</si>
  <si>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</si>
  <si>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</si>
  <si>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</si>
  <si>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</si>
  <si>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</si>
  <si>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</si>
  <si>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</si>
  <si>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</si>
  <si>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</si>
  <si>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</si>
  <si>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</si>
  <si>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</si>
  <si>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</si>
  <si>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</si>
  <si>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</si>
  <si>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</si>
  <si>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</si>
  <si>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</si>
  <si>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</si>
  <si>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</si>
  <si>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</si>
  <si>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</si>
  <si>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</si>
  <si>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Advances, deposit &amp; prepayments</t>
  </si>
  <si>
    <t>Share Capital</t>
  </si>
  <si>
    <t>Retained earnings</t>
  </si>
  <si>
    <t>Financial expenses</t>
  </si>
  <si>
    <t>Property, plant &amp; equipment</t>
  </si>
  <si>
    <t>Administrative  &amp; selling expenses</t>
  </si>
  <si>
    <t>Collection from turnover and others</t>
  </si>
  <si>
    <t>Acquisition of property, plant &amp; equipment</t>
  </si>
  <si>
    <t>Long term loan (current portion)</t>
  </si>
  <si>
    <t>Non-operating income</t>
  </si>
  <si>
    <t>Selling &amp; distribution expenses</t>
  </si>
  <si>
    <t>Proceeds from sale of property, plant and equipment</t>
  </si>
  <si>
    <t>LEGACY FOOTWEAR</t>
  </si>
  <si>
    <t>Accumulated depreciation</t>
  </si>
  <si>
    <t>Capital work in progress</t>
  </si>
  <si>
    <t>Long term security deposit</t>
  </si>
  <si>
    <t>Stock &amp; stores</t>
  </si>
  <si>
    <t>Bills receivables</t>
  </si>
  <si>
    <t>Tax holiday reserve</t>
  </si>
  <si>
    <t>Revaluation surplus</t>
  </si>
  <si>
    <t>Long term loan</t>
  </si>
  <si>
    <t>WPPF</t>
  </si>
  <si>
    <t>Trade creditors</t>
  </si>
  <si>
    <t>Provision for income tax</t>
  </si>
  <si>
    <t>Liability for expenses</t>
  </si>
  <si>
    <t>Liability for other finance</t>
  </si>
  <si>
    <t>Payment for purchases of leather &amp; expenses</t>
  </si>
  <si>
    <t>Loan received from bank</t>
  </si>
  <si>
    <t>Loan paid to bank</t>
  </si>
  <si>
    <t>Unsecured short term loan</t>
  </si>
  <si>
    <t>Short term loan</t>
  </si>
  <si>
    <t>Deferred tax liability</t>
  </si>
  <si>
    <t>Cash receipts from others</t>
  </si>
  <si>
    <t>Deffered tax laibility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</si>
</sst>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  <xf numFmtId="3" fontId="0" fillId="0" borderId="0" xfId="0" applyNumberFormat="1"/>
    <xf numFmtId="164" fontId="0" fillId="0" borderId="0" xfId="2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2" borderId="0" xfId="1" applyNumberFormat="1" applyFont="1" applyFill="1"/>
    <xf numFmtId="43" fontId="2" fillId="2" borderId="3" xfId="0" applyNumberFormat="1" applyFont="1" applyFill="1" applyBorder="1"/>
    <xf numFmtId="15" fontId="2" fillId="0" borderId="0" xfId="0" applyNumberFormat="1" applyFont="1"/>
    <xf numFmtId="164" fontId="1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xSplit="1" ySplit="6" topLeftCell="G46" activePane="bottomRight" state="frozen"/>
      <selection pane="topRight" activeCell="B1" sqref="B1"/>
      <selection pane="bottomLeft" activeCell="A5" sqref="A5"/>
      <selection pane="bottomRight" activeCell="G49" sqref="G49"/>
    </sheetView>
  </sheetViews>
  <sheetFormatPr defaultRowHeight="15" x14ac:dyDescent="0.25"/>
  <cols>
    <col min="1" max="1" width="35.42578125" customWidth="1"/>
    <col min="2" max="2" width="17.5703125" customWidth="1"/>
    <col min="3" max="3" width="14.28515625" bestFit="1" customWidth="1"/>
    <col min="4" max="4" width="17.28515625" customWidth="1"/>
    <col min="5" max="5" width="18.140625" customWidth="1"/>
    <col min="6" max="6" width="17.28515625" customWidth="1"/>
    <col min="7" max="7" width="14.28515625" bestFit="1" customWidth="1"/>
  </cols>
  <sheetData>
    <row r="1" spans="1:7" ht="15.75" x14ac:dyDescent="0.25">
      <c r="A1" s="8" t="s">
        <v>70</v>
      </c>
    </row>
    <row r="2" spans="1:7" ht="15.75" x14ac:dyDescent="0.25">
      <c r="A2" s="8" t="s">
        <v>31</v>
      </c>
    </row>
    <row r="3" spans="1:7" ht="15.75" x14ac:dyDescent="0.25">
      <c r="A3" s="8" t="s">
        <v>32</v>
      </c>
    </row>
    <row r="4" spans="1:7" ht="15.75" x14ac:dyDescent="0.25">
      <c r="A4" s="8"/>
      <c r="B4" s="20"/>
      <c r="C4" s="20"/>
      <c r="D4" s="20"/>
      <c r="E4" s="20"/>
      <c r="F4" s="20"/>
    </row>
    <row r="5" spans="1:7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</row>
    <row r="6" spans="1:7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7">
        <v>43738</v>
      </c>
    </row>
    <row r="7" spans="1:7" x14ac:dyDescent="0.25">
      <c r="A7" s="11" t="s">
        <v>33</v>
      </c>
      <c r="B7" s="4"/>
      <c r="C7" s="4"/>
      <c r="D7" s="4"/>
      <c r="E7" s="4"/>
      <c r="F7" s="4"/>
      <c r="G7" s="4"/>
    </row>
    <row r="8" spans="1:7" x14ac:dyDescent="0.25">
      <c r="A8" s="1" t="s">
        <v>0</v>
      </c>
      <c r="C8" s="4"/>
      <c r="D8" s="4"/>
      <c r="E8" s="4"/>
      <c r="F8" s="4"/>
      <c r="G8" s="4"/>
    </row>
    <row r="9" spans="1:7" x14ac:dyDescent="0.25">
      <c r="A9" t="s">
        <v>62</v>
      </c>
      <c r="B9" s="4">
        <v>231452937</v>
      </c>
      <c r="C9" s="29">
        <v>231752437</v>
      </c>
      <c r="D9" s="4">
        <v>125873690</v>
      </c>
      <c r="E9" s="4">
        <v>124320572</v>
      </c>
      <c r="F9" s="4">
        <v>122503103</v>
      </c>
      <c r="G9" s="4">
        <v>119098789</v>
      </c>
    </row>
    <row r="10" spans="1:7" x14ac:dyDescent="0.25">
      <c r="A10" t="s">
        <v>71</v>
      </c>
      <c r="B10" s="4">
        <v>-110854591</v>
      </c>
      <c r="C10" s="29">
        <v>-112488609</v>
      </c>
      <c r="D10" s="4">
        <v>0</v>
      </c>
      <c r="E10" s="4">
        <v>0</v>
      </c>
      <c r="F10" s="4">
        <v>0</v>
      </c>
      <c r="G10" s="4"/>
    </row>
    <row r="11" spans="1:7" x14ac:dyDescent="0.25">
      <c r="A11" t="s">
        <v>72</v>
      </c>
      <c r="B11" s="4">
        <v>47242790</v>
      </c>
      <c r="C11" s="29">
        <v>47771000</v>
      </c>
      <c r="D11" s="4">
        <v>98231874</v>
      </c>
      <c r="E11" s="4">
        <v>101317199</v>
      </c>
      <c r="F11" s="4">
        <v>101317199</v>
      </c>
      <c r="G11" s="4">
        <v>101317199</v>
      </c>
    </row>
    <row r="12" spans="1:7" x14ac:dyDescent="0.25">
      <c r="A12" t="s">
        <v>73</v>
      </c>
      <c r="B12" s="4">
        <v>152000</v>
      </c>
      <c r="C12" s="29">
        <v>152000</v>
      </c>
      <c r="D12" s="4">
        <v>152000</v>
      </c>
      <c r="E12" s="4">
        <v>152000</v>
      </c>
      <c r="F12" s="4">
        <v>152000</v>
      </c>
      <c r="G12" s="4">
        <v>152000</v>
      </c>
    </row>
    <row r="13" spans="1:7" x14ac:dyDescent="0.25">
      <c r="A13" s="1" t="s">
        <v>17</v>
      </c>
      <c r="B13" s="15">
        <f>SUM(B9:B12)</f>
        <v>167993136</v>
      </c>
      <c r="C13" s="15">
        <f>SUM(C9:C12)</f>
        <v>167186828</v>
      </c>
      <c r="D13" s="15">
        <f>SUM(D9:D12)</f>
        <v>224257564</v>
      </c>
      <c r="E13" s="15">
        <f t="shared" ref="E13:G13" si="0">SUM(E9:E12)</f>
        <v>225789771</v>
      </c>
      <c r="F13" s="15">
        <f t="shared" si="0"/>
        <v>223972302</v>
      </c>
      <c r="G13" s="15">
        <f t="shared" si="0"/>
        <v>220567988</v>
      </c>
    </row>
    <row r="14" spans="1:7" x14ac:dyDescent="0.25">
      <c r="A14" s="1"/>
      <c r="B14" s="5"/>
      <c r="C14" s="5"/>
      <c r="D14" s="5"/>
      <c r="E14" s="5"/>
      <c r="F14" s="5"/>
      <c r="G14" s="5"/>
    </row>
    <row r="15" spans="1:7" x14ac:dyDescent="0.25">
      <c r="A15" s="1" t="s">
        <v>21</v>
      </c>
      <c r="B15" s="4"/>
      <c r="C15" s="4"/>
      <c r="D15" s="4"/>
      <c r="E15" s="4"/>
      <c r="F15" s="4"/>
      <c r="G15" s="4"/>
    </row>
    <row r="16" spans="1:7" x14ac:dyDescent="0.25">
      <c r="A16" t="s">
        <v>1</v>
      </c>
      <c r="B16" s="29">
        <v>0</v>
      </c>
      <c r="C16" s="29">
        <v>0</v>
      </c>
      <c r="D16" s="4">
        <v>0</v>
      </c>
      <c r="E16" s="4">
        <v>0</v>
      </c>
      <c r="F16" s="4">
        <v>0</v>
      </c>
      <c r="G16" s="4"/>
    </row>
    <row r="17" spans="1:7" x14ac:dyDescent="0.25">
      <c r="A17" s="2" t="s">
        <v>74</v>
      </c>
      <c r="B17" s="29">
        <v>107123492</v>
      </c>
      <c r="C17" s="29">
        <v>122638858</v>
      </c>
      <c r="D17" s="4">
        <v>83570780</v>
      </c>
      <c r="E17" s="4">
        <v>120181289</v>
      </c>
      <c r="F17" s="4">
        <v>163752327</v>
      </c>
      <c r="G17" s="4">
        <v>135789293</v>
      </c>
    </row>
    <row r="18" spans="1:7" x14ac:dyDescent="0.25">
      <c r="A18" t="s">
        <v>58</v>
      </c>
      <c r="B18" s="29">
        <v>6000000</v>
      </c>
      <c r="C18" s="29">
        <v>6000000</v>
      </c>
      <c r="D18" s="4">
        <v>7850000</v>
      </c>
      <c r="E18" s="4">
        <v>7850000</v>
      </c>
      <c r="F18" s="4">
        <v>7850000</v>
      </c>
      <c r="G18" s="4">
        <v>11990000</v>
      </c>
    </row>
    <row r="19" spans="1:7" x14ac:dyDescent="0.25">
      <c r="A19" t="s">
        <v>75</v>
      </c>
      <c r="B19" s="29">
        <v>121521851</v>
      </c>
      <c r="C19" s="29">
        <v>100968360</v>
      </c>
      <c r="D19" s="4">
        <v>142398348</v>
      </c>
      <c r="E19" s="4">
        <v>156638183</v>
      </c>
      <c r="F19" s="4">
        <v>147217601</v>
      </c>
      <c r="G19" s="4">
        <v>143218090</v>
      </c>
    </row>
    <row r="20" spans="1:7" x14ac:dyDescent="0.25">
      <c r="A20" t="s">
        <v>20</v>
      </c>
      <c r="B20" s="29">
        <v>1875550</v>
      </c>
      <c r="C20" s="29">
        <v>10685250</v>
      </c>
      <c r="D20" s="4">
        <v>48265363</v>
      </c>
      <c r="E20" s="4">
        <v>36315741</v>
      </c>
      <c r="F20" s="4">
        <v>23429313</v>
      </c>
      <c r="G20" s="4">
        <v>12581231</v>
      </c>
    </row>
    <row r="21" spans="1:7" x14ac:dyDescent="0.25">
      <c r="A21" s="1" t="s">
        <v>18</v>
      </c>
      <c r="B21" s="14">
        <f t="shared" ref="B21:G21" si="1">SUM(B16:B20)</f>
        <v>236520893</v>
      </c>
      <c r="C21" s="14">
        <f t="shared" si="1"/>
        <v>240292468</v>
      </c>
      <c r="D21" s="14">
        <f t="shared" si="1"/>
        <v>282084491</v>
      </c>
      <c r="E21" s="14">
        <f t="shared" si="1"/>
        <v>320985213</v>
      </c>
      <c r="F21" s="14">
        <f t="shared" si="1"/>
        <v>342249241</v>
      </c>
      <c r="G21" s="14">
        <f t="shared" si="1"/>
        <v>303578614</v>
      </c>
    </row>
    <row r="22" spans="1:7" ht="15.75" thickBot="1" x14ac:dyDescent="0.3">
      <c r="A22" s="1" t="s">
        <v>19</v>
      </c>
      <c r="B22" s="19">
        <f t="shared" ref="B22:G22" si="2">B13+B21</f>
        <v>404514029</v>
      </c>
      <c r="C22" s="19">
        <f t="shared" si="2"/>
        <v>407479296</v>
      </c>
      <c r="D22" s="19">
        <f t="shared" si="2"/>
        <v>506342055</v>
      </c>
      <c r="E22" s="19">
        <f t="shared" si="2"/>
        <v>546774984</v>
      </c>
      <c r="F22" s="19">
        <f t="shared" si="2"/>
        <v>566221543</v>
      </c>
      <c r="G22" s="19">
        <f t="shared" si="2"/>
        <v>524146602</v>
      </c>
    </row>
    <row r="23" spans="1:7" x14ac:dyDescent="0.25">
      <c r="A23" s="1"/>
      <c r="B23" s="5"/>
      <c r="C23" s="5"/>
      <c r="D23" s="5"/>
      <c r="E23" s="5"/>
      <c r="F23" s="5"/>
      <c r="G23" s="5"/>
    </row>
    <row r="24" spans="1:7" x14ac:dyDescent="0.25">
      <c r="A24" s="12" t="s">
        <v>34</v>
      </c>
      <c r="B24" s="4"/>
      <c r="C24" s="4"/>
      <c r="D24" s="4"/>
      <c r="E24" s="4"/>
      <c r="F24" s="4"/>
      <c r="G24" s="4"/>
    </row>
    <row r="25" spans="1:7" x14ac:dyDescent="0.25">
      <c r="A25" s="1" t="s">
        <v>35</v>
      </c>
      <c r="B25" s="4"/>
      <c r="C25" s="4"/>
      <c r="D25" s="4"/>
      <c r="E25" s="4"/>
      <c r="F25" s="4"/>
      <c r="G25" s="4"/>
    </row>
    <row r="26" spans="1:7" x14ac:dyDescent="0.25">
      <c r="A26" t="s">
        <v>59</v>
      </c>
      <c r="B26" s="29">
        <v>113738960</v>
      </c>
      <c r="C26" s="29">
        <v>113738960</v>
      </c>
      <c r="D26" s="4">
        <v>113738960</v>
      </c>
      <c r="E26" s="4">
        <v>113738960</v>
      </c>
      <c r="F26" s="4">
        <v>130799800</v>
      </c>
      <c r="G26" s="4">
        <v>130799800</v>
      </c>
    </row>
    <row r="27" spans="1:7" x14ac:dyDescent="0.25">
      <c r="A27" s="2" t="s">
        <v>76</v>
      </c>
      <c r="B27" s="30">
        <v>6476131</v>
      </c>
      <c r="C27" s="30">
        <v>6476131</v>
      </c>
      <c r="D27" s="10">
        <v>6476131</v>
      </c>
      <c r="E27" s="10">
        <v>6476131</v>
      </c>
      <c r="F27" s="10">
        <v>6476131</v>
      </c>
      <c r="G27" s="4">
        <v>6476131</v>
      </c>
    </row>
    <row r="28" spans="1:7" x14ac:dyDescent="0.25">
      <c r="A28" s="2" t="s">
        <v>77</v>
      </c>
      <c r="B28" s="30">
        <v>79876527</v>
      </c>
      <c r="C28" s="30">
        <v>79604861</v>
      </c>
      <c r="D28" s="10">
        <v>67525581</v>
      </c>
      <c r="E28" s="10">
        <v>67305531</v>
      </c>
      <c r="F28" s="10">
        <v>67085481</v>
      </c>
      <c r="G28" s="4">
        <v>66667387</v>
      </c>
    </row>
    <row r="29" spans="1:7" x14ac:dyDescent="0.25">
      <c r="A29" t="s">
        <v>60</v>
      </c>
      <c r="B29" s="29">
        <v>-11711229</v>
      </c>
      <c r="C29" s="29">
        <v>-5114951</v>
      </c>
      <c r="D29" s="4">
        <v>32664314</v>
      </c>
      <c r="E29" s="4">
        <v>56172372</v>
      </c>
      <c r="F29" s="4">
        <v>47992541</v>
      </c>
      <c r="G29" s="4">
        <v>31338518</v>
      </c>
    </row>
    <row r="30" spans="1:7" x14ac:dyDescent="0.25">
      <c r="A30" s="1" t="s">
        <v>36</v>
      </c>
      <c r="B30" s="31">
        <f>SUM(B26:B29)</f>
        <v>188380389</v>
      </c>
      <c r="C30" s="31">
        <f t="shared" ref="C30:G30" si="3">SUM(C26:C29)</f>
        <v>194705001</v>
      </c>
      <c r="D30" s="31">
        <f t="shared" si="3"/>
        <v>220404986</v>
      </c>
      <c r="E30" s="31">
        <f t="shared" si="3"/>
        <v>243692994</v>
      </c>
      <c r="F30" s="31">
        <f t="shared" si="3"/>
        <v>252353953</v>
      </c>
      <c r="G30" s="31">
        <f t="shared" si="3"/>
        <v>235281836</v>
      </c>
    </row>
    <row r="31" spans="1:7" x14ac:dyDescent="0.25">
      <c r="A31" s="1"/>
      <c r="B31" s="5"/>
      <c r="C31" s="5"/>
      <c r="D31" s="5"/>
      <c r="E31" s="5"/>
      <c r="F31" s="5"/>
      <c r="G31" s="5"/>
    </row>
    <row r="32" spans="1:7" x14ac:dyDescent="0.25">
      <c r="A32" s="1" t="s">
        <v>22</v>
      </c>
      <c r="B32" s="4"/>
      <c r="C32" s="4"/>
      <c r="D32" s="4"/>
      <c r="E32" s="4"/>
      <c r="F32" s="4"/>
      <c r="G32" s="4"/>
    </row>
    <row r="33" spans="1:7" x14ac:dyDescent="0.25">
      <c r="A33" t="s">
        <v>79</v>
      </c>
      <c r="B33" s="29">
        <v>0</v>
      </c>
      <c r="C33" s="29">
        <v>0</v>
      </c>
      <c r="D33" s="4">
        <v>1235856</v>
      </c>
      <c r="E33" s="4">
        <v>2636638</v>
      </c>
      <c r="F33" s="4">
        <v>3898017</v>
      </c>
      <c r="G33" s="4">
        <v>3096689</v>
      </c>
    </row>
    <row r="34" spans="1:7" x14ac:dyDescent="0.25">
      <c r="A34" s="2" t="s">
        <v>81</v>
      </c>
      <c r="B34" s="30">
        <v>0</v>
      </c>
      <c r="C34" s="30">
        <v>0</v>
      </c>
      <c r="D34" s="10">
        <v>21426016</v>
      </c>
      <c r="E34" s="10">
        <v>24752874</v>
      </c>
      <c r="F34" s="10">
        <v>27748648</v>
      </c>
      <c r="G34" s="4"/>
    </row>
    <row r="35" spans="1:7" x14ac:dyDescent="0.25">
      <c r="A35" s="2" t="s">
        <v>91</v>
      </c>
      <c r="B35" s="30"/>
      <c r="C35" s="30"/>
      <c r="D35" s="10"/>
      <c r="E35" s="10"/>
      <c r="F35" s="10"/>
      <c r="G35" s="4">
        <v>14569995</v>
      </c>
    </row>
    <row r="36" spans="1:7" x14ac:dyDescent="0.25">
      <c r="A36" s="2" t="s">
        <v>78</v>
      </c>
      <c r="B36" s="29">
        <v>200347246</v>
      </c>
      <c r="C36" s="29">
        <v>202774295</v>
      </c>
      <c r="D36" s="4">
        <v>215121982</v>
      </c>
      <c r="E36" s="4">
        <v>222013446</v>
      </c>
      <c r="F36" s="4">
        <v>228664770</v>
      </c>
      <c r="G36" s="4"/>
    </row>
    <row r="37" spans="1:7" x14ac:dyDescent="0.25">
      <c r="A37" s="1" t="s">
        <v>23</v>
      </c>
      <c r="B37" s="15">
        <f t="shared" ref="B37:G37" si="4">SUM(B33:B36)</f>
        <v>200347246</v>
      </c>
      <c r="C37" s="15">
        <f t="shared" si="4"/>
        <v>202774295</v>
      </c>
      <c r="D37" s="15">
        <f t="shared" si="4"/>
        <v>237783854</v>
      </c>
      <c r="E37" s="15">
        <f t="shared" si="4"/>
        <v>249402958</v>
      </c>
      <c r="F37" s="15">
        <f t="shared" si="4"/>
        <v>260311435</v>
      </c>
      <c r="G37" s="15">
        <f t="shared" si="4"/>
        <v>17666684</v>
      </c>
    </row>
    <row r="38" spans="1:7" x14ac:dyDescent="0.25">
      <c r="A38" s="1"/>
      <c r="B38" s="5"/>
      <c r="C38" s="5"/>
      <c r="D38" s="5"/>
      <c r="E38" s="5"/>
      <c r="F38" s="5"/>
      <c r="G38" s="5"/>
    </row>
    <row r="39" spans="1:7" x14ac:dyDescent="0.25">
      <c r="A39" s="1" t="s">
        <v>87</v>
      </c>
      <c r="B39" s="5">
        <v>0</v>
      </c>
      <c r="C39" s="39">
        <v>10000000</v>
      </c>
      <c r="D39" s="5"/>
      <c r="E39" s="5"/>
      <c r="F39" s="5"/>
      <c r="G39" s="5"/>
    </row>
    <row r="40" spans="1:7" x14ac:dyDescent="0.25">
      <c r="A40" s="1"/>
      <c r="B40" s="5"/>
      <c r="C40" s="5"/>
      <c r="D40" s="5"/>
      <c r="E40" s="5"/>
      <c r="F40" s="5"/>
      <c r="G40" s="5"/>
    </row>
    <row r="41" spans="1:7" x14ac:dyDescent="0.25">
      <c r="A41" s="1" t="s">
        <v>24</v>
      </c>
      <c r="B41" s="4"/>
      <c r="C41" s="4"/>
      <c r="D41" s="4"/>
      <c r="E41" s="4"/>
      <c r="F41" s="4"/>
      <c r="G41" s="4"/>
    </row>
    <row r="42" spans="1:7" x14ac:dyDescent="0.25">
      <c r="A42" t="s">
        <v>66</v>
      </c>
      <c r="B42" s="29">
        <v>0</v>
      </c>
      <c r="C42" s="29">
        <v>0</v>
      </c>
      <c r="D42" s="4">
        <v>0</v>
      </c>
      <c r="E42" s="4">
        <v>0</v>
      </c>
      <c r="F42" s="4">
        <v>0</v>
      </c>
      <c r="G42" s="4">
        <v>242860617</v>
      </c>
    </row>
    <row r="43" spans="1:7" x14ac:dyDescent="0.25">
      <c r="A43" s="2" t="s">
        <v>88</v>
      </c>
      <c r="B43" s="30">
        <v>0</v>
      </c>
      <c r="C43" s="30">
        <v>0</v>
      </c>
      <c r="D43" s="10">
        <v>30000000</v>
      </c>
      <c r="E43" s="10">
        <v>35000000</v>
      </c>
      <c r="F43" s="10">
        <v>35000000</v>
      </c>
      <c r="G43" s="4"/>
    </row>
    <row r="44" spans="1:7" x14ac:dyDescent="0.25">
      <c r="A44" s="2" t="s">
        <v>79</v>
      </c>
      <c r="B44" s="30">
        <v>72954</v>
      </c>
      <c r="C44" s="30">
        <v>260457</v>
      </c>
      <c r="D44" s="10">
        <v>0</v>
      </c>
      <c r="E44" s="10">
        <v>0</v>
      </c>
      <c r="F44" s="10">
        <v>0</v>
      </c>
      <c r="G44" s="4"/>
    </row>
    <row r="45" spans="1:7" x14ac:dyDescent="0.25">
      <c r="A45" s="2" t="s">
        <v>81</v>
      </c>
      <c r="B45" s="36">
        <v>15269210</v>
      </c>
      <c r="C45" s="36">
        <v>15714531</v>
      </c>
      <c r="D45" s="4">
        <v>0</v>
      </c>
      <c r="E45" s="4">
        <v>0</v>
      </c>
      <c r="F45" s="4">
        <v>0</v>
      </c>
      <c r="G45" s="4">
        <v>25166513</v>
      </c>
    </row>
    <row r="46" spans="1:7" x14ac:dyDescent="0.25">
      <c r="A46" s="2" t="s">
        <v>89</v>
      </c>
      <c r="B46" s="36">
        <v>0</v>
      </c>
      <c r="C46" s="36">
        <v>0</v>
      </c>
      <c r="D46" s="4">
        <v>15321281</v>
      </c>
      <c r="E46" s="4">
        <v>15321281</v>
      </c>
      <c r="F46" s="4">
        <v>15403800</v>
      </c>
      <c r="G46" s="4"/>
    </row>
    <row r="47" spans="1:7" x14ac:dyDescent="0.25">
      <c r="A47" s="2" t="s">
        <v>80</v>
      </c>
      <c r="B47" s="29">
        <v>21500</v>
      </c>
      <c r="C47" s="29">
        <v>196520</v>
      </c>
      <c r="D47" s="4">
        <v>84450</v>
      </c>
      <c r="E47" s="4">
        <v>164450</v>
      </c>
      <c r="F47" s="4">
        <v>143600</v>
      </c>
      <c r="G47" s="4">
        <v>220970</v>
      </c>
    </row>
    <row r="48" spans="1:7" x14ac:dyDescent="0.25">
      <c r="A48" s="2" t="s">
        <v>82</v>
      </c>
      <c r="B48" s="29">
        <v>85235</v>
      </c>
      <c r="C48" s="29">
        <v>117550</v>
      </c>
      <c r="D48" s="4">
        <v>673524</v>
      </c>
      <c r="E48" s="4">
        <v>1119341</v>
      </c>
      <c r="F48" s="4">
        <v>927795</v>
      </c>
      <c r="G48" s="4">
        <v>869022</v>
      </c>
    </row>
    <row r="49" spans="1:7" x14ac:dyDescent="0.25">
      <c r="A49" s="2" t="s">
        <v>83</v>
      </c>
      <c r="B49" s="29">
        <v>337495</v>
      </c>
      <c r="C49" s="29">
        <v>445954</v>
      </c>
      <c r="D49" s="4">
        <v>2073960</v>
      </c>
      <c r="E49" s="4">
        <v>2073960</v>
      </c>
      <c r="F49" s="4">
        <v>2080960</v>
      </c>
      <c r="G49" s="4">
        <v>2080960</v>
      </c>
    </row>
    <row r="50" spans="1:7" x14ac:dyDescent="0.25">
      <c r="A50" s="1" t="s">
        <v>25</v>
      </c>
      <c r="B50" s="14">
        <f>SUM(B42:B49)</f>
        <v>15786394</v>
      </c>
      <c r="C50" s="14">
        <f t="shared" ref="C50:G50" si="5">SUM(C42:C49)</f>
        <v>16735012</v>
      </c>
      <c r="D50" s="14">
        <f t="shared" si="5"/>
        <v>48153215</v>
      </c>
      <c r="E50" s="14">
        <f t="shared" si="5"/>
        <v>53679032</v>
      </c>
      <c r="F50" s="14">
        <f t="shared" si="5"/>
        <v>53556155</v>
      </c>
      <c r="G50" s="14">
        <f t="shared" si="5"/>
        <v>271198082</v>
      </c>
    </row>
    <row r="51" spans="1:7" x14ac:dyDescent="0.25">
      <c r="A51" s="1" t="s">
        <v>37</v>
      </c>
      <c r="B51" s="15">
        <f>B37+B50</f>
        <v>216133640</v>
      </c>
      <c r="C51" s="15">
        <f t="shared" ref="C51:G51" si="6">C37+C50</f>
        <v>219509307</v>
      </c>
      <c r="D51" s="15">
        <f t="shared" si="6"/>
        <v>285937069</v>
      </c>
      <c r="E51" s="15">
        <f t="shared" si="6"/>
        <v>303081990</v>
      </c>
      <c r="F51" s="15">
        <f t="shared" si="6"/>
        <v>313867590</v>
      </c>
      <c r="G51" s="15">
        <f t="shared" si="6"/>
        <v>288864766</v>
      </c>
    </row>
    <row r="52" spans="1:7" ht="15.75" thickBot="1" x14ac:dyDescent="0.3">
      <c r="A52" s="1" t="s">
        <v>38</v>
      </c>
      <c r="B52" s="19">
        <f>B30+B51</f>
        <v>404514029</v>
      </c>
      <c r="C52" s="19">
        <f t="shared" ref="C52:G52" si="7">C30+C51</f>
        <v>414214308</v>
      </c>
      <c r="D52" s="19">
        <f t="shared" si="7"/>
        <v>506342055</v>
      </c>
      <c r="E52" s="19">
        <f t="shared" si="7"/>
        <v>546774984</v>
      </c>
      <c r="F52" s="19">
        <f t="shared" si="7"/>
        <v>566221543</v>
      </c>
      <c r="G52" s="19">
        <f t="shared" si="7"/>
        <v>524146602</v>
      </c>
    </row>
    <row r="53" spans="1:7" x14ac:dyDescent="0.25">
      <c r="B53" s="4"/>
      <c r="C53" s="4"/>
      <c r="D53" s="4"/>
      <c r="E53" s="4"/>
      <c r="F53" s="4"/>
      <c r="G53" s="4"/>
    </row>
    <row r="54" spans="1:7" x14ac:dyDescent="0.25">
      <c r="A54" t="s">
        <v>6</v>
      </c>
      <c r="B54" t="str">
        <f t="shared" ref="B54:G54" si="8">IF(B22=B52,"Balanced","Not Balanced")</f>
        <v>Balanced</v>
      </c>
      <c r="C54" t="str">
        <f t="shared" si="8"/>
        <v>Not Balanced</v>
      </c>
      <c r="D54" t="str">
        <f t="shared" si="8"/>
        <v>Balanced</v>
      </c>
      <c r="E54" s="23" t="str">
        <f t="shared" si="8"/>
        <v>Balanced</v>
      </c>
      <c r="F54" s="23" t="str">
        <f t="shared" si="8"/>
        <v>Balanced</v>
      </c>
      <c r="G54" s="23" t="str">
        <f t="shared" si="8"/>
        <v>Balanced</v>
      </c>
    </row>
    <row r="56" spans="1:7" s="1" customFormat="1" x14ac:dyDescent="0.25">
      <c r="A56" s="1" t="s">
        <v>39</v>
      </c>
      <c r="B56" s="16">
        <f t="shared" ref="B56:G56" si="9">B30/(B26/10)</f>
        <v>16.562520793226877</v>
      </c>
      <c r="C56" s="40">
        <f t="shared" si="9"/>
        <v>17.118584608123726</v>
      </c>
      <c r="D56" s="16">
        <f t="shared" si="9"/>
        <v>19.378143250122914</v>
      </c>
      <c r="E56" s="16">
        <f t="shared" si="9"/>
        <v>21.425639376340349</v>
      </c>
      <c r="F56" s="16">
        <f t="shared" si="9"/>
        <v>19.293145173004852</v>
      </c>
      <c r="G56" s="16">
        <f t="shared" si="9"/>
        <v>17.987935455558802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pane xSplit="1" ySplit="6" topLeftCell="G22" activePane="bottomRight" state="frozen"/>
      <selection pane="topRight" activeCell="B1" sqref="B1"/>
      <selection pane="bottomLeft" activeCell="A4" sqref="A4"/>
      <selection pane="bottomRight" activeCell="G26" sqref="G26"/>
    </sheetView>
  </sheetViews>
  <sheetFormatPr defaultRowHeight="15" x14ac:dyDescent="0.25"/>
  <cols>
    <col min="1" max="1" width="42.28515625" customWidth="1"/>
    <col min="2" max="2" width="15.42578125" customWidth="1"/>
    <col min="3" max="3" width="15" bestFit="1" customWidth="1"/>
    <col min="4" max="4" width="15.140625" customWidth="1"/>
    <col min="5" max="5" width="14.28515625" bestFit="1" customWidth="1"/>
    <col min="6" max="6" width="18.28515625" customWidth="1"/>
    <col min="7" max="7" width="13.28515625" bestFit="1" customWidth="1"/>
  </cols>
  <sheetData>
    <row r="1" spans="1:9" ht="15.75" x14ac:dyDescent="0.25">
      <c r="A1" s="8" t="s">
        <v>70</v>
      </c>
    </row>
    <row r="2" spans="1:9" ht="17.25" customHeight="1" x14ac:dyDescent="0.25">
      <c r="A2" s="13" t="s">
        <v>40</v>
      </c>
    </row>
    <row r="3" spans="1:9" ht="17.25" customHeight="1" x14ac:dyDescent="0.25">
      <c r="A3" s="8" t="s">
        <v>32</v>
      </c>
    </row>
    <row r="4" spans="1:9" ht="17.25" customHeight="1" x14ac:dyDescent="0.25">
      <c r="A4" s="8"/>
      <c r="B4" s="20"/>
      <c r="C4" s="20"/>
      <c r="D4" s="20"/>
      <c r="E4" s="20"/>
      <c r="F4" s="20"/>
    </row>
    <row r="5" spans="1:9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</row>
    <row r="6" spans="1:9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41">
        <v>43738</v>
      </c>
    </row>
    <row r="7" spans="1:9" x14ac:dyDescent="0.25">
      <c r="B7" s="7"/>
      <c r="C7" s="7"/>
      <c r="D7" s="7"/>
      <c r="E7" s="7"/>
      <c r="F7" s="7"/>
    </row>
    <row r="8" spans="1:9" x14ac:dyDescent="0.25">
      <c r="A8" s="1" t="s">
        <v>10</v>
      </c>
      <c r="B8" s="37">
        <v>39531310</v>
      </c>
      <c r="C8" s="32">
        <v>79084060</v>
      </c>
      <c r="D8" s="33">
        <v>85955850</v>
      </c>
      <c r="E8" s="33">
        <v>181514600</v>
      </c>
      <c r="F8" s="33">
        <v>268266150</v>
      </c>
      <c r="G8" s="33">
        <v>41565962</v>
      </c>
    </row>
    <row r="9" spans="1:9" x14ac:dyDescent="0.25">
      <c r="A9" s="1" t="s">
        <v>11</v>
      </c>
      <c r="B9" s="32">
        <v>28268942</v>
      </c>
      <c r="C9" s="32">
        <v>53582702</v>
      </c>
      <c r="D9" s="32">
        <v>52433069</v>
      </c>
      <c r="E9" s="32">
        <v>110723907</v>
      </c>
      <c r="F9" s="32">
        <v>163642352</v>
      </c>
      <c r="G9" s="32">
        <v>29096173</v>
      </c>
    </row>
    <row r="10" spans="1:9" s="2" customFormat="1" x14ac:dyDescent="0.25">
      <c r="A10" s="1" t="s">
        <v>44</v>
      </c>
      <c r="B10" s="14">
        <f>B8-B9</f>
        <v>11262368</v>
      </c>
      <c r="C10" s="14">
        <f t="shared" ref="C10:G10" si="0">C8-C9</f>
        <v>25501358</v>
      </c>
      <c r="D10" s="14">
        <f t="shared" si="0"/>
        <v>33522781</v>
      </c>
      <c r="E10" s="14">
        <f t="shared" si="0"/>
        <v>70790693</v>
      </c>
      <c r="F10" s="14">
        <f t="shared" si="0"/>
        <v>104623798</v>
      </c>
      <c r="G10" s="14">
        <f t="shared" si="0"/>
        <v>12469789</v>
      </c>
    </row>
    <row r="11" spans="1:9" s="2" customFormat="1" x14ac:dyDescent="0.25">
      <c r="A11" s="1"/>
      <c r="B11" s="17"/>
      <c r="C11" s="17"/>
      <c r="D11" s="17"/>
      <c r="E11" s="17"/>
      <c r="F11" s="17"/>
    </row>
    <row r="12" spans="1:9" s="2" customFormat="1" x14ac:dyDescent="0.25">
      <c r="A12" s="1" t="s">
        <v>45</v>
      </c>
      <c r="B12" s="24">
        <f>SUM(B13:B15)</f>
        <v>13685029</v>
      </c>
      <c r="C12" s="24">
        <f t="shared" ref="C12:I12" si="1">SUM(C13:C15)</f>
        <v>20353888</v>
      </c>
      <c r="D12" s="24">
        <f t="shared" si="1"/>
        <v>8830013</v>
      </c>
      <c r="E12" s="24">
        <f t="shared" si="1"/>
        <v>18109727</v>
      </c>
      <c r="F12" s="24">
        <f t="shared" si="1"/>
        <v>26738404</v>
      </c>
      <c r="G12" s="24">
        <f t="shared" si="1"/>
        <v>9796124</v>
      </c>
      <c r="H12" s="24">
        <f t="shared" si="1"/>
        <v>0</v>
      </c>
      <c r="I12" s="24">
        <f t="shared" si="1"/>
        <v>0</v>
      </c>
    </row>
    <row r="13" spans="1:9" s="2" customFormat="1" x14ac:dyDescent="0.25">
      <c r="A13" s="2" t="s">
        <v>63</v>
      </c>
      <c r="B13" s="30">
        <v>2410739</v>
      </c>
      <c r="C13" s="30">
        <v>3346299</v>
      </c>
      <c r="D13" s="22">
        <v>1586644</v>
      </c>
      <c r="E13" s="22">
        <v>3349416</v>
      </c>
      <c r="F13" s="22">
        <v>4949722</v>
      </c>
      <c r="G13" s="42">
        <v>1665976</v>
      </c>
    </row>
    <row r="14" spans="1:9" s="2" customFormat="1" x14ac:dyDescent="0.25">
      <c r="A14" s="2" t="s">
        <v>68</v>
      </c>
      <c r="B14" s="30">
        <v>587995</v>
      </c>
      <c r="C14" s="30">
        <v>894245</v>
      </c>
      <c r="D14" s="22">
        <v>471975</v>
      </c>
      <c r="E14" s="22">
        <v>997453</v>
      </c>
      <c r="F14" s="22">
        <v>1474500</v>
      </c>
      <c r="G14" s="42">
        <v>485625</v>
      </c>
    </row>
    <row r="15" spans="1:9" s="2" customFormat="1" x14ac:dyDescent="0.25">
      <c r="A15" s="2" t="s">
        <v>61</v>
      </c>
      <c r="B15" s="30">
        <v>10686295</v>
      </c>
      <c r="C15" s="30">
        <v>16113344</v>
      </c>
      <c r="D15" s="22">
        <v>6771394</v>
      </c>
      <c r="E15" s="22">
        <v>13762858</v>
      </c>
      <c r="F15" s="22">
        <v>20314182</v>
      </c>
      <c r="G15" s="42">
        <v>7644523</v>
      </c>
    </row>
    <row r="16" spans="1:9" s="2" customFormat="1" x14ac:dyDescent="0.25">
      <c r="B16" s="30"/>
      <c r="C16" s="30"/>
      <c r="D16" s="22"/>
      <c r="E16" s="22"/>
      <c r="F16" s="22"/>
    </row>
    <row r="17" spans="1:9" s="2" customFormat="1" x14ac:dyDescent="0.25">
      <c r="A17" s="1" t="s">
        <v>46</v>
      </c>
      <c r="B17" s="14">
        <f t="shared" ref="B17:G17" si="2">B10-B12</f>
        <v>-2422661</v>
      </c>
      <c r="C17" s="14">
        <f t="shared" si="2"/>
        <v>5147470</v>
      </c>
      <c r="D17" s="14">
        <f t="shared" si="2"/>
        <v>24692768</v>
      </c>
      <c r="E17" s="14">
        <f t="shared" si="2"/>
        <v>52680966</v>
      </c>
      <c r="F17" s="14">
        <f t="shared" si="2"/>
        <v>77885394</v>
      </c>
      <c r="G17" s="14">
        <f t="shared" si="2"/>
        <v>2673665</v>
      </c>
    </row>
    <row r="18" spans="1:9" s="2" customFormat="1" x14ac:dyDescent="0.25">
      <c r="A18" s="2" t="s">
        <v>67</v>
      </c>
      <c r="B18" s="30">
        <v>23250</v>
      </c>
      <c r="C18" s="30">
        <v>61675</v>
      </c>
      <c r="D18" s="10">
        <v>24355</v>
      </c>
      <c r="E18" s="10">
        <v>51805</v>
      </c>
      <c r="F18" s="10">
        <v>74950</v>
      </c>
      <c r="G18" s="42">
        <v>20125</v>
      </c>
    </row>
    <row r="19" spans="1:9" x14ac:dyDescent="0.25">
      <c r="A19" s="1" t="s">
        <v>12</v>
      </c>
      <c r="B19" s="14">
        <f t="shared" ref="B19:G19" si="3">SUM(B17:B18)</f>
        <v>-2399411</v>
      </c>
      <c r="C19" s="14">
        <f t="shared" si="3"/>
        <v>5209145</v>
      </c>
      <c r="D19" s="14">
        <f t="shared" si="3"/>
        <v>24717123</v>
      </c>
      <c r="E19" s="14">
        <f t="shared" si="3"/>
        <v>52732771</v>
      </c>
      <c r="F19" s="14">
        <f t="shared" si="3"/>
        <v>77960344</v>
      </c>
      <c r="G19" s="14">
        <f t="shared" si="3"/>
        <v>2693790</v>
      </c>
    </row>
    <row r="20" spans="1:9" x14ac:dyDescent="0.25">
      <c r="A20" s="9" t="s">
        <v>13</v>
      </c>
      <c r="B20" s="29">
        <v>72954</v>
      </c>
      <c r="C20" s="29">
        <v>260457</v>
      </c>
      <c r="D20" s="4">
        <v>1235856</v>
      </c>
      <c r="E20" s="4">
        <v>2636638</v>
      </c>
      <c r="F20" s="4">
        <v>3898017</v>
      </c>
      <c r="G20" s="4">
        <v>134689</v>
      </c>
    </row>
    <row r="21" spans="1:9" x14ac:dyDescent="0.25">
      <c r="A21" s="1" t="s">
        <v>14</v>
      </c>
      <c r="B21" s="14">
        <f>B19-B20</f>
        <v>-2472365</v>
      </c>
      <c r="C21" s="14">
        <f t="shared" ref="C21:G21" si="4">C19-C20</f>
        <v>4948688</v>
      </c>
      <c r="D21" s="14">
        <f t="shared" si="4"/>
        <v>23481267</v>
      </c>
      <c r="E21" s="14">
        <f t="shared" si="4"/>
        <v>50096133</v>
      </c>
      <c r="F21" s="14">
        <f t="shared" si="4"/>
        <v>74062327</v>
      </c>
      <c r="G21" s="14">
        <f t="shared" si="4"/>
        <v>2559101</v>
      </c>
    </row>
    <row r="22" spans="1:9" x14ac:dyDescent="0.25">
      <c r="A22" s="2"/>
      <c r="B22" s="22"/>
      <c r="C22" s="22"/>
      <c r="D22" s="22"/>
      <c r="E22" s="22"/>
      <c r="F22" s="22"/>
    </row>
    <row r="23" spans="1:9" x14ac:dyDescent="0.25">
      <c r="A23" s="1" t="s">
        <v>15</v>
      </c>
      <c r="B23" s="5">
        <f>SUM(B24:B25)</f>
        <v>173265</v>
      </c>
      <c r="C23" s="5">
        <f t="shared" ref="C23:G23" si="5">SUM(C24:C25)</f>
        <v>618586</v>
      </c>
      <c r="D23" s="5">
        <f t="shared" si="5"/>
        <v>2935158</v>
      </c>
      <c r="E23" s="5">
        <f t="shared" si="5"/>
        <v>6262016</v>
      </c>
      <c r="F23" s="5">
        <f t="shared" si="5"/>
        <v>9340309</v>
      </c>
      <c r="G23" s="5">
        <f t="shared" si="5"/>
        <v>150849</v>
      </c>
    </row>
    <row r="24" spans="1:9" x14ac:dyDescent="0.25">
      <c r="A24" s="9" t="s">
        <v>2</v>
      </c>
      <c r="B24" s="29">
        <v>173265</v>
      </c>
      <c r="C24" s="29">
        <v>618586</v>
      </c>
      <c r="D24" s="4">
        <v>2935158</v>
      </c>
      <c r="E24" s="4">
        <v>6262016</v>
      </c>
      <c r="F24" s="4">
        <v>9257790</v>
      </c>
      <c r="G24" s="4">
        <v>319888</v>
      </c>
    </row>
    <row r="25" spans="1:9" x14ac:dyDescent="0.25">
      <c r="A25" s="9" t="s">
        <v>3</v>
      </c>
      <c r="B25" s="29">
        <v>0</v>
      </c>
      <c r="C25" s="29">
        <v>0</v>
      </c>
      <c r="D25" s="4">
        <v>0</v>
      </c>
      <c r="E25" s="4">
        <v>0</v>
      </c>
      <c r="F25" s="4">
        <v>82519</v>
      </c>
      <c r="G25" s="4">
        <v>-169039</v>
      </c>
    </row>
    <row r="26" spans="1:9" x14ac:dyDescent="0.25">
      <c r="A26" s="1" t="s">
        <v>42</v>
      </c>
      <c r="B26" s="15">
        <f>B21-B23</f>
        <v>-2645630</v>
      </c>
      <c r="C26" s="15">
        <f t="shared" ref="C26:I26" si="6">C21-C23+C22</f>
        <v>4330102</v>
      </c>
      <c r="D26" s="15">
        <f t="shared" si="6"/>
        <v>20546109</v>
      </c>
      <c r="E26" s="15">
        <f t="shared" si="6"/>
        <v>43834117</v>
      </c>
      <c r="F26" s="15">
        <f t="shared" si="6"/>
        <v>64722018</v>
      </c>
      <c r="G26" s="15">
        <f t="shared" si="6"/>
        <v>2408252</v>
      </c>
      <c r="H26" s="15">
        <f t="shared" si="6"/>
        <v>0</v>
      </c>
      <c r="I26" s="15">
        <f t="shared" si="6"/>
        <v>0</v>
      </c>
    </row>
    <row r="27" spans="1:9" x14ac:dyDescent="0.25">
      <c r="B27" s="4"/>
      <c r="C27" s="4"/>
      <c r="D27" s="4"/>
      <c r="E27" s="4"/>
      <c r="F27" s="4"/>
    </row>
    <row r="28" spans="1:9" x14ac:dyDescent="0.25">
      <c r="B28" s="4"/>
      <c r="C28" s="4"/>
      <c r="D28" s="4"/>
      <c r="E28" s="3"/>
      <c r="F28" s="4"/>
    </row>
    <row r="29" spans="1:9" s="1" customFormat="1" x14ac:dyDescent="0.25">
      <c r="A29" s="1" t="s">
        <v>41</v>
      </c>
      <c r="B29" s="34">
        <f>B26/('1'!B26/10)</f>
        <v>-0.2326054326503425</v>
      </c>
      <c r="C29" s="35">
        <f>C26/('1'!C26/10)</f>
        <v>0.38070525702010993</v>
      </c>
      <c r="D29" s="34">
        <f>D26/('1'!D26/10)</f>
        <v>1.8064266632998931</v>
      </c>
      <c r="E29" s="34">
        <f>E26/('1'!E26/10)</f>
        <v>3.85392278951733</v>
      </c>
      <c r="F29" s="34">
        <f>F26/('1'!F26/10)</f>
        <v>4.9481740797768801</v>
      </c>
      <c r="G29" s="34">
        <f>G26/('1'!G26/10)</f>
        <v>0.18411740690735001</v>
      </c>
      <c r="H29" s="34" t="e">
        <f>H26/('1'!H26/10)</f>
        <v>#DIV/0!</v>
      </c>
      <c r="I29" s="34" t="e">
        <f>I26/('1'!I26/10)</f>
        <v>#DIV/0!</v>
      </c>
    </row>
    <row r="30" spans="1:9" x14ac:dyDescent="0.25">
      <c r="B30" s="23"/>
      <c r="C30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xSplit="1" ySplit="6" topLeftCell="G14" activePane="bottomRight" state="frozen"/>
      <selection pane="topRight" activeCell="B1" sqref="B1"/>
      <selection pane="bottomLeft" activeCell="A4" sqref="A4"/>
      <selection pane="bottomRight" activeCell="M26" sqref="M26"/>
    </sheetView>
  </sheetViews>
  <sheetFormatPr defaultRowHeight="15" x14ac:dyDescent="0.25"/>
  <cols>
    <col min="1" max="1" width="42" customWidth="1"/>
    <col min="2" max="2" width="15.42578125" customWidth="1"/>
    <col min="3" max="4" width="17.7109375" customWidth="1"/>
    <col min="5" max="5" width="17.140625" customWidth="1"/>
    <col min="6" max="6" width="18" customWidth="1"/>
    <col min="7" max="7" width="14" customWidth="1"/>
  </cols>
  <sheetData>
    <row r="1" spans="1:7" ht="15.75" x14ac:dyDescent="0.25">
      <c r="A1" s="8" t="s">
        <v>70</v>
      </c>
    </row>
    <row r="2" spans="1:7" ht="15.75" x14ac:dyDescent="0.25">
      <c r="A2" s="8" t="s">
        <v>4</v>
      </c>
    </row>
    <row r="3" spans="1:7" ht="15.75" x14ac:dyDescent="0.25">
      <c r="A3" s="8" t="s">
        <v>32</v>
      </c>
    </row>
    <row r="4" spans="1:7" ht="15.75" x14ac:dyDescent="0.25">
      <c r="A4" s="8"/>
      <c r="B4" s="21"/>
      <c r="C4" s="21"/>
      <c r="D4" s="21"/>
      <c r="E4" s="21"/>
      <c r="F4" s="21"/>
    </row>
    <row r="5" spans="1:7" x14ac:dyDescent="0.25">
      <c r="B5" s="6" t="s">
        <v>8</v>
      </c>
      <c r="C5" s="6" t="s">
        <v>7</v>
      </c>
      <c r="D5" s="6" t="s">
        <v>9</v>
      </c>
      <c r="E5" s="6" t="s">
        <v>8</v>
      </c>
      <c r="F5" s="6" t="s">
        <v>7</v>
      </c>
      <c r="G5" s="6" t="s">
        <v>9</v>
      </c>
    </row>
    <row r="6" spans="1:7" x14ac:dyDescent="0.25">
      <c r="B6" s="7">
        <v>43100</v>
      </c>
      <c r="C6" s="7">
        <v>43190</v>
      </c>
      <c r="D6" s="7">
        <v>43373</v>
      </c>
      <c r="E6" s="7">
        <v>43465</v>
      </c>
      <c r="F6" s="7">
        <v>43555</v>
      </c>
      <c r="G6" s="41">
        <v>43738</v>
      </c>
    </row>
    <row r="7" spans="1:7" x14ac:dyDescent="0.25">
      <c r="A7" s="1" t="s">
        <v>26</v>
      </c>
      <c r="B7" s="4"/>
      <c r="C7" s="4"/>
      <c r="D7" s="4"/>
      <c r="E7" s="4"/>
      <c r="F7" s="4"/>
    </row>
    <row r="8" spans="1:7" x14ac:dyDescent="0.25">
      <c r="A8" t="s">
        <v>64</v>
      </c>
      <c r="B8" s="29">
        <v>20097849</v>
      </c>
      <c r="C8" s="29">
        <v>59616456</v>
      </c>
      <c r="D8" s="4">
        <v>60735945</v>
      </c>
      <c r="E8" s="4">
        <v>142054860</v>
      </c>
      <c r="F8" s="4">
        <v>238226992</v>
      </c>
      <c r="G8" s="4">
        <v>39591832</v>
      </c>
    </row>
    <row r="9" spans="1:7" x14ac:dyDescent="0.25">
      <c r="A9" t="s">
        <v>90</v>
      </c>
      <c r="B9" s="29">
        <v>0</v>
      </c>
      <c r="C9" s="29">
        <v>0</v>
      </c>
      <c r="D9" s="4">
        <v>24355</v>
      </c>
      <c r="E9" s="4">
        <v>51805</v>
      </c>
      <c r="F9" s="4">
        <v>74950</v>
      </c>
      <c r="G9" s="4">
        <v>20125</v>
      </c>
    </row>
    <row r="10" spans="1:7" x14ac:dyDescent="0.25">
      <c r="A10" t="s">
        <v>84</v>
      </c>
      <c r="B10" s="38">
        <v>-16701874</v>
      </c>
      <c r="C10" s="29">
        <v>-57507256</v>
      </c>
      <c r="D10" s="4">
        <v>-64973841</v>
      </c>
      <c r="E10" s="4">
        <v>-149929903</v>
      </c>
      <c r="F10" s="4">
        <v>-269011608</v>
      </c>
      <c r="G10" s="4">
        <v>-15466481</v>
      </c>
    </row>
    <row r="11" spans="1:7" s="1" customFormat="1" x14ac:dyDescent="0.25">
      <c r="A11" s="1" t="s">
        <v>16</v>
      </c>
      <c r="B11" s="14">
        <f t="shared" ref="B11:G11" si="0">SUM(B8:B10)</f>
        <v>3395975</v>
      </c>
      <c r="C11" s="14">
        <f t="shared" si="0"/>
        <v>2109200</v>
      </c>
      <c r="D11" s="14">
        <f t="shared" si="0"/>
        <v>-4213541</v>
      </c>
      <c r="E11" s="14">
        <f t="shared" si="0"/>
        <v>-7823238</v>
      </c>
      <c r="F11" s="14">
        <f t="shared" si="0"/>
        <v>-30709666</v>
      </c>
      <c r="G11" s="14">
        <f t="shared" si="0"/>
        <v>24145476</v>
      </c>
    </row>
    <row r="12" spans="1:7" s="1" customFormat="1" x14ac:dyDescent="0.25">
      <c r="B12" s="5"/>
      <c r="C12" s="5"/>
      <c r="D12" s="5"/>
      <c r="E12" s="5"/>
      <c r="F12" s="5"/>
    </row>
    <row r="13" spans="1:7" s="1" customFormat="1" x14ac:dyDescent="0.25">
      <c r="A13" s="1" t="s">
        <v>47</v>
      </c>
      <c r="B13" s="5"/>
      <c r="C13" s="5"/>
      <c r="D13" s="5"/>
      <c r="E13" s="5"/>
      <c r="F13" s="5"/>
    </row>
    <row r="14" spans="1:7" s="1" customFormat="1" x14ac:dyDescent="0.25">
      <c r="A14" s="2" t="s">
        <v>65</v>
      </c>
      <c r="B14" s="30">
        <v>-516000</v>
      </c>
      <c r="C14" s="30">
        <v>-299500</v>
      </c>
      <c r="D14" s="10">
        <v>0</v>
      </c>
      <c r="E14" s="10">
        <v>-3339925</v>
      </c>
      <c r="F14" s="10">
        <v>-3339925</v>
      </c>
    </row>
    <row r="15" spans="1:7" s="1" customFormat="1" x14ac:dyDescent="0.25">
      <c r="A15" s="2" t="s">
        <v>69</v>
      </c>
      <c r="B15" s="30">
        <v>0</v>
      </c>
      <c r="C15" s="30">
        <v>0</v>
      </c>
      <c r="D15" s="10">
        <v>0</v>
      </c>
      <c r="E15" s="10">
        <v>0</v>
      </c>
      <c r="F15" s="10">
        <v>0</v>
      </c>
    </row>
    <row r="16" spans="1:7" x14ac:dyDescent="0.25">
      <c r="A16" s="1" t="s">
        <v>48</v>
      </c>
      <c r="B16" s="14">
        <f t="shared" ref="B16:G16" si="1">SUM(B14:B15)</f>
        <v>-516000</v>
      </c>
      <c r="C16" s="14">
        <f t="shared" si="1"/>
        <v>-299500</v>
      </c>
      <c r="D16" s="14">
        <f t="shared" si="1"/>
        <v>0</v>
      </c>
      <c r="E16" s="14">
        <f t="shared" si="1"/>
        <v>-3339925</v>
      </c>
      <c r="F16" s="14">
        <f t="shared" si="1"/>
        <v>-3339925</v>
      </c>
      <c r="G16" s="14">
        <f t="shared" si="1"/>
        <v>0</v>
      </c>
    </row>
    <row r="17" spans="1:7" x14ac:dyDescent="0.25">
      <c r="B17" s="4"/>
      <c r="C17" s="4"/>
      <c r="D17" s="4"/>
      <c r="E17" s="4"/>
      <c r="F17" s="4"/>
    </row>
    <row r="18" spans="1:7" x14ac:dyDescent="0.25">
      <c r="A18" s="1" t="s">
        <v>27</v>
      </c>
      <c r="B18" s="4"/>
      <c r="C18" s="4"/>
      <c r="D18" s="4"/>
      <c r="E18" s="4"/>
      <c r="F18" s="4"/>
    </row>
    <row r="19" spans="1:7" x14ac:dyDescent="0.25">
      <c r="A19" s="2" t="s">
        <v>85</v>
      </c>
      <c r="B19" s="4">
        <v>0</v>
      </c>
      <c r="C19" s="4">
        <v>10000000</v>
      </c>
      <c r="D19" s="4">
        <v>30000000</v>
      </c>
      <c r="E19" s="4">
        <v>25000000</v>
      </c>
      <c r="F19" s="4">
        <v>35000000</v>
      </c>
    </row>
    <row r="20" spans="1:7" x14ac:dyDescent="0.25">
      <c r="A20" s="2" t="s">
        <v>86</v>
      </c>
      <c r="B20" s="4">
        <v>-2000000</v>
      </c>
      <c r="C20" s="4">
        <v>-3000000</v>
      </c>
      <c r="D20" s="4">
        <v>0</v>
      </c>
      <c r="E20" s="4">
        <v>0</v>
      </c>
      <c r="F20" s="4">
        <v>0</v>
      </c>
      <c r="G20" s="4">
        <v>-15000000</v>
      </c>
    </row>
    <row r="21" spans="1:7" x14ac:dyDescent="0.25">
      <c r="A21" s="1" t="s">
        <v>30</v>
      </c>
      <c r="B21" s="14">
        <f>SUM(B19:B20)</f>
        <v>-2000000</v>
      </c>
      <c r="C21" s="14">
        <f t="shared" ref="C21:G21" si="2">SUM(C19:C20)</f>
        <v>7000000</v>
      </c>
      <c r="D21" s="14">
        <f t="shared" si="2"/>
        <v>30000000</v>
      </c>
      <c r="E21" s="14">
        <f t="shared" si="2"/>
        <v>25000000</v>
      </c>
      <c r="F21" s="14">
        <f t="shared" si="2"/>
        <v>35000000</v>
      </c>
      <c r="G21" s="14">
        <f t="shared" si="2"/>
        <v>-15000000</v>
      </c>
    </row>
    <row r="22" spans="1:7" x14ac:dyDescent="0.25">
      <c r="A22" s="1"/>
      <c r="B22" s="17"/>
      <c r="C22" s="17"/>
      <c r="D22" s="17"/>
      <c r="E22" s="17"/>
      <c r="F22" s="17"/>
    </row>
    <row r="23" spans="1:7" x14ac:dyDescent="0.25">
      <c r="A23" s="1" t="s">
        <v>5</v>
      </c>
      <c r="B23" s="5">
        <f>SUM(B11,B16,B21)</f>
        <v>879975</v>
      </c>
      <c r="C23" s="5">
        <f t="shared" ref="C23:G23" si="3">SUM(C11,C16,C21)</f>
        <v>8809700</v>
      </c>
      <c r="D23" s="5">
        <f t="shared" si="3"/>
        <v>25786459</v>
      </c>
      <c r="E23" s="5">
        <f t="shared" si="3"/>
        <v>13836837</v>
      </c>
      <c r="F23" s="5">
        <f t="shared" si="3"/>
        <v>950409</v>
      </c>
      <c r="G23" s="5">
        <f t="shared" si="3"/>
        <v>9145476</v>
      </c>
    </row>
    <row r="24" spans="1:7" x14ac:dyDescent="0.25">
      <c r="A24" s="2" t="s">
        <v>28</v>
      </c>
      <c r="B24" s="29">
        <v>995575</v>
      </c>
      <c r="C24" s="29">
        <v>1875550</v>
      </c>
      <c r="D24" s="4">
        <v>22478904</v>
      </c>
      <c r="E24" s="4">
        <v>22478904</v>
      </c>
      <c r="F24" s="4">
        <v>22478904</v>
      </c>
      <c r="G24" s="4">
        <v>3435755</v>
      </c>
    </row>
    <row r="25" spans="1:7" x14ac:dyDescent="0.25">
      <c r="A25" s="1" t="s">
        <v>29</v>
      </c>
      <c r="B25" s="15">
        <f t="shared" ref="B25:E25" si="4">SUM(B23:B24)</f>
        <v>1875550</v>
      </c>
      <c r="C25" s="15">
        <f t="shared" si="4"/>
        <v>10685250</v>
      </c>
      <c r="D25" s="15">
        <f t="shared" si="4"/>
        <v>48265363</v>
      </c>
      <c r="E25" s="15">
        <f t="shared" si="4"/>
        <v>36315741</v>
      </c>
      <c r="F25" s="15">
        <f>SUM(F23:F24)</f>
        <v>23429313</v>
      </c>
      <c r="G25" s="15">
        <f>SUM(G23:G24)</f>
        <v>12581231</v>
      </c>
    </row>
    <row r="26" spans="1:7" x14ac:dyDescent="0.25">
      <c r="B26" s="4"/>
      <c r="C26" s="4"/>
      <c r="D26" s="4"/>
      <c r="E26" s="4"/>
      <c r="F26" s="4"/>
      <c r="G26" s="4"/>
    </row>
    <row r="28" spans="1:7" s="1" customFormat="1" x14ac:dyDescent="0.25">
      <c r="A28" s="1" t="s">
        <v>43</v>
      </c>
      <c r="B28" s="18">
        <f>B11/('1'!B26/10)</f>
        <v>0.29857623104695175</v>
      </c>
      <c r="C28" s="18">
        <f>C11/('1'!C26/10)</f>
        <v>0.18544217390417497</v>
      </c>
      <c r="D28" s="18">
        <f>D11/('1'!D26/10)</f>
        <v>-0.37045714151070136</v>
      </c>
      <c r="E28" s="18">
        <f>E11/('1'!E26/10)</f>
        <v>-0.68782394352823339</v>
      </c>
      <c r="F28" s="18">
        <f>F11/('1'!F26/10)</f>
        <v>-2.3478373820143457</v>
      </c>
      <c r="G28" s="18">
        <f>G11/('1'!G26/10)</f>
        <v>1.8459872262801624</v>
      </c>
    </row>
    <row r="29" spans="1:7" x14ac:dyDescent="0.25">
      <c r="E29" s="23"/>
      <c r="F29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70</v>
      </c>
    </row>
    <row r="2" spans="1:6" x14ac:dyDescent="0.25">
      <c r="A2" s="1" t="s">
        <v>49</v>
      </c>
    </row>
    <row r="3" spans="1:6" ht="15.75" x14ac:dyDescent="0.25">
      <c r="A3" s="8" t="s">
        <v>50</v>
      </c>
    </row>
    <row r="4" spans="1:6" x14ac:dyDescent="0.25">
      <c r="B4" s="25" t="s">
        <v>8</v>
      </c>
      <c r="C4" s="25" t="s">
        <v>7</v>
      </c>
      <c r="D4" s="25" t="s">
        <v>9</v>
      </c>
      <c r="E4" s="25" t="s">
        <v>8</v>
      </c>
      <c r="F4" s="25" t="s">
        <v>7</v>
      </c>
    </row>
    <row r="5" spans="1:6" x14ac:dyDescent="0.25">
      <c r="B5" s="26">
        <v>43100</v>
      </c>
      <c r="C5" s="26">
        <v>43190</v>
      </c>
      <c r="D5" s="26">
        <v>43373</v>
      </c>
      <c r="E5" s="26">
        <v>43465</v>
      </c>
      <c r="F5" s="26">
        <v>43190</v>
      </c>
    </row>
    <row r="6" spans="1:6" x14ac:dyDescent="0.25">
      <c r="A6" s="2" t="s">
        <v>51</v>
      </c>
      <c r="B6" s="27">
        <f>'2'!B26/'1'!B21</f>
        <v>-1.1185608029984903E-2</v>
      </c>
      <c r="C6" s="27">
        <f>'2'!C26/'1'!C21</f>
        <v>1.802013203343519E-2</v>
      </c>
      <c r="D6" s="27">
        <f>'2'!D26/'1'!D21</f>
        <v>7.2836719690484511E-2</v>
      </c>
      <c r="E6" s="27">
        <f>'2'!E26/'1'!E21</f>
        <v>0.1365611723677751</v>
      </c>
      <c r="F6" s="27">
        <f>'2'!F26/'1'!F21</f>
        <v>0.18910784962120633</v>
      </c>
    </row>
    <row r="7" spans="1:6" x14ac:dyDescent="0.25">
      <c r="A7" s="2" t="s">
        <v>52</v>
      </c>
      <c r="B7" s="27">
        <f>'2'!B26/'1'!B52</f>
        <v>-6.540267605898039E-3</v>
      </c>
      <c r="C7" s="27">
        <f>'2'!C26/'1'!C52</f>
        <v>1.0453772156996567E-2</v>
      </c>
      <c r="D7" s="27">
        <f>'2'!D26/'1'!D52</f>
        <v>4.05775281691741E-2</v>
      </c>
      <c r="E7" s="27">
        <f>'2'!E26/'1'!E52</f>
        <v>8.0168475666765326E-2</v>
      </c>
      <c r="F7" s="27">
        <f>'2'!F26/'1'!F52</f>
        <v>0.11430511396137395</v>
      </c>
    </row>
    <row r="8" spans="1:6" x14ac:dyDescent="0.25">
      <c r="A8" s="2" t="s">
        <v>53</v>
      </c>
      <c r="B8" s="27">
        <f>'1'!B36/'1'!B30</f>
        <v>1.0635249617198741</v>
      </c>
      <c r="C8" s="27">
        <f>'1'!C36/'1'!C30</f>
        <v>1.0414436915259306</v>
      </c>
      <c r="D8" s="27">
        <f>'1'!D36/'1'!D30</f>
        <v>0.97603046965552764</v>
      </c>
      <c r="E8" s="27">
        <f>'1'!E36/'1'!E30</f>
        <v>0.91103745887745957</v>
      </c>
      <c r="F8" s="27">
        <f>'1'!F36/'1'!F30</f>
        <v>0.9061271570412055</v>
      </c>
    </row>
    <row r="9" spans="1:6" x14ac:dyDescent="0.25">
      <c r="A9" s="2" t="s">
        <v>54</v>
      </c>
      <c r="B9" s="28">
        <f>'1'!B21/'1'!B50</f>
        <v>14.982578858731133</v>
      </c>
      <c r="C9" s="28">
        <f>'1'!C21/'1'!C50</f>
        <v>14.358667206214134</v>
      </c>
      <c r="D9" s="28">
        <f>'1'!D21/'1'!D50</f>
        <v>5.8580614191596556</v>
      </c>
      <c r="E9" s="28">
        <f>'1'!E21/'1'!E50</f>
        <v>5.9797131401326311</v>
      </c>
      <c r="F9" s="28">
        <f>'1'!F21/'1'!F50</f>
        <v>6.3904744655399552</v>
      </c>
    </row>
    <row r="10" spans="1:6" x14ac:dyDescent="0.25">
      <c r="A10" s="2" t="s">
        <v>55</v>
      </c>
      <c r="B10" s="27">
        <f>'2'!B26/'2'!B8</f>
        <v>-6.6924926090230763E-2</v>
      </c>
      <c r="C10" s="27">
        <f>'2'!C26/'2'!C8</f>
        <v>5.4753157589531948E-2</v>
      </c>
      <c r="D10" s="27">
        <f>'2'!D26/'2'!D8</f>
        <v>0.23903095600822979</v>
      </c>
      <c r="E10" s="27">
        <f>'2'!E26/'2'!E8</f>
        <v>0.2414908607902615</v>
      </c>
      <c r="F10" s="27">
        <f>'2'!F26/'2'!F8</f>
        <v>0.24126047210950766</v>
      </c>
    </row>
    <row r="11" spans="1:6" x14ac:dyDescent="0.25">
      <c r="A11" t="s">
        <v>56</v>
      </c>
      <c r="B11" s="27">
        <f>'2'!B17/'2'!B8</f>
        <v>-6.1284612121379228E-2</v>
      </c>
      <c r="C11" s="27">
        <f>'2'!C17/'2'!C8</f>
        <v>6.5088590545300778E-2</v>
      </c>
      <c r="D11" s="27">
        <f>'2'!D17/'2'!D8</f>
        <v>0.28727268708296178</v>
      </c>
      <c r="E11" s="27">
        <f>'2'!E17/'2'!E8</f>
        <v>0.29022990988052749</v>
      </c>
      <c r="F11" s="27">
        <f>'2'!F17/'2'!F8</f>
        <v>0.2903288171094266</v>
      </c>
    </row>
    <row r="12" spans="1:6" x14ac:dyDescent="0.25">
      <c r="A12" s="2" t="s">
        <v>57</v>
      </c>
      <c r="B12" s="27">
        <f>'2'!B26/('1'!B36+'1'!B30)</f>
        <v>-6.8058706451369225E-3</v>
      </c>
      <c r="C12" s="27">
        <f>'2'!C26/('1'!C36+'1'!C30)</f>
        <v>1.0893905779686195E-2</v>
      </c>
      <c r="D12" s="27">
        <f>'2'!D26/('1'!D36+'1'!D30)</f>
        <v>4.7175285366025832E-2</v>
      </c>
      <c r="E12" s="27">
        <f>'2'!E26/('1'!E36+'1'!E30)</f>
        <v>9.4123922787067327E-2</v>
      </c>
      <c r="F12" s="27">
        <f>'2'!F26/('1'!F36+'1'!F30)</f>
        <v>0.13455197252269949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2020-04-12T16:06:45Z</dcterms:modified>
</cp:coreProperties>
</file>