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ment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41" i="3"/>
  <c r="I41" i="3"/>
  <c r="H40" i="3"/>
  <c r="H37" i="3"/>
  <c r="H35" i="3"/>
  <c r="H33" i="3"/>
  <c r="I33" i="3"/>
  <c r="H22" i="3"/>
  <c r="I22" i="3"/>
  <c r="H14" i="3"/>
  <c r="I14" i="3"/>
  <c r="H28" i="2"/>
  <c r="H26" i="2"/>
  <c r="H25" i="2"/>
  <c r="I25" i="2"/>
  <c r="H21" i="2"/>
  <c r="H19" i="2"/>
  <c r="H13" i="2"/>
  <c r="I13" i="2"/>
  <c r="I19" i="2" s="1"/>
  <c r="I21" i="2" s="1"/>
  <c r="H8" i="2"/>
  <c r="I8" i="2"/>
  <c r="J8" i="2"/>
  <c r="H52" i="1"/>
  <c r="I52" i="1"/>
  <c r="H51" i="1"/>
  <c r="H49" i="1"/>
  <c r="H42" i="1"/>
  <c r="I42" i="1"/>
  <c r="H40" i="1"/>
  <c r="H30" i="1"/>
  <c r="I30" i="1"/>
  <c r="H26" i="1"/>
  <c r="I26" i="1"/>
  <c r="H22" i="1"/>
  <c r="H13" i="1"/>
  <c r="I13" i="1"/>
  <c r="H7" i="1"/>
  <c r="I35" i="3" l="1"/>
  <c r="I37" i="3" s="1"/>
  <c r="I40" i="3"/>
  <c r="I26" i="2"/>
  <c r="I28" i="2" s="1"/>
  <c r="I40" i="1"/>
  <c r="I49" i="1" s="1"/>
  <c r="I51" i="1"/>
  <c r="I22" i="1"/>
  <c r="C41" i="3"/>
  <c r="D41" i="3"/>
  <c r="E41" i="3"/>
  <c r="F41" i="3"/>
  <c r="G41" i="3"/>
  <c r="B41" i="3"/>
  <c r="G40" i="3" l="1"/>
  <c r="G37" i="3"/>
  <c r="G35" i="3"/>
  <c r="G33" i="3"/>
  <c r="G25" i="2" l="1"/>
  <c r="G22" i="3"/>
  <c r="G14" i="3"/>
  <c r="G8" i="2"/>
  <c r="G13" i="2" s="1"/>
  <c r="G19" i="2" s="1"/>
  <c r="G21" i="2" s="1"/>
  <c r="G7" i="1"/>
  <c r="G52" i="1"/>
  <c r="G42" i="1"/>
  <c r="G51" i="1" s="1"/>
  <c r="G30" i="1"/>
  <c r="G26" i="1"/>
  <c r="G13" i="1"/>
  <c r="G22" i="1" s="1"/>
  <c r="G26" i="2" l="1"/>
  <c r="G28" i="2" s="1"/>
  <c r="G40" i="1"/>
  <c r="G49" i="1" s="1"/>
  <c r="B52" i="1"/>
  <c r="E52" i="1"/>
  <c r="F52" i="1"/>
  <c r="D52" i="1"/>
  <c r="C52" i="1"/>
  <c r="B7" i="1" l="1"/>
  <c r="C25" i="2"/>
  <c r="B25" i="2"/>
  <c r="F25" i="2"/>
  <c r="E25" i="2"/>
  <c r="D25" i="2"/>
  <c r="E30" i="1" l="1"/>
  <c r="B30" i="1"/>
  <c r="F26" i="1"/>
  <c r="F30" i="1"/>
  <c r="F13" i="1"/>
  <c r="D30" i="1"/>
  <c r="D13" i="1"/>
  <c r="D33" i="3" l="1"/>
  <c r="D22" i="3"/>
  <c r="D14" i="3"/>
  <c r="D40" i="3" s="1"/>
  <c r="D7" i="1"/>
  <c r="D22" i="1" s="1"/>
  <c r="D8" i="2"/>
  <c r="D13" i="2" s="1"/>
  <c r="D26" i="1"/>
  <c r="D42" i="1"/>
  <c r="D19" i="2" l="1"/>
  <c r="D21" i="2" s="1"/>
  <c r="D26" i="2" s="1"/>
  <c r="D28" i="2" s="1"/>
  <c r="D35" i="3"/>
  <c r="D37" i="3" s="1"/>
  <c r="D40" i="1"/>
  <c r="D49" i="1" s="1"/>
  <c r="D51" i="1"/>
  <c r="C33" i="3" l="1"/>
  <c r="B33" i="3"/>
  <c r="E33" i="3"/>
  <c r="F33" i="3"/>
  <c r="C22" i="3"/>
  <c r="B22" i="3"/>
  <c r="E22" i="3"/>
  <c r="F22" i="3"/>
  <c r="C14" i="3"/>
  <c r="C40" i="3" s="1"/>
  <c r="B14" i="3"/>
  <c r="B40" i="3" s="1"/>
  <c r="E14" i="3"/>
  <c r="E40" i="3" s="1"/>
  <c r="F14" i="3"/>
  <c r="F40" i="3" s="1"/>
  <c r="E8" i="2"/>
  <c r="E13" i="2" s="1"/>
  <c r="E19" i="2" s="1"/>
  <c r="F8" i="2"/>
  <c r="F13" i="2" s="1"/>
  <c r="F19" i="2" s="1"/>
  <c r="C30" i="1"/>
  <c r="C26" i="1"/>
  <c r="B26" i="1"/>
  <c r="E26" i="1"/>
  <c r="C7" i="4"/>
  <c r="D7" i="4"/>
  <c r="C42" i="1"/>
  <c r="E7" i="4" s="1"/>
  <c r="B42" i="1"/>
  <c r="F7" i="4" s="1"/>
  <c r="E42" i="1"/>
  <c r="F42" i="1"/>
  <c r="B7" i="4"/>
  <c r="E7" i="1"/>
  <c r="F7" i="1"/>
  <c r="C8" i="4"/>
  <c r="D8" i="4"/>
  <c r="C13" i="1"/>
  <c r="B13" i="1"/>
  <c r="F8" i="4" s="1"/>
  <c r="E13" i="1"/>
  <c r="B8" i="4"/>
  <c r="C7" i="1"/>
  <c r="B35" i="3" l="1"/>
  <c r="B37" i="3" s="1"/>
  <c r="C35" i="3"/>
  <c r="C37" i="3" s="1"/>
  <c r="B22" i="1"/>
  <c r="C40" i="1"/>
  <c r="C49" i="1" s="1"/>
  <c r="G8" i="4"/>
  <c r="H8" i="4"/>
  <c r="E8" i="4"/>
  <c r="C22" i="1"/>
  <c r="F21" i="2"/>
  <c r="F26" i="2" s="1"/>
  <c r="H10" i="4"/>
  <c r="E21" i="2"/>
  <c r="E26" i="2" s="1"/>
  <c r="G10" i="4"/>
  <c r="C51" i="1"/>
  <c r="F51" i="1"/>
  <c r="H7" i="4"/>
  <c r="B40" i="1"/>
  <c r="B49" i="1" s="1"/>
  <c r="E35" i="3"/>
  <c r="E37" i="3" s="1"/>
  <c r="B51" i="1"/>
  <c r="E51" i="1"/>
  <c r="G7" i="4"/>
  <c r="F35" i="3"/>
  <c r="F37" i="3" s="1"/>
  <c r="E40" i="1"/>
  <c r="E49" i="1" s="1"/>
  <c r="F40" i="1"/>
  <c r="F49" i="1" s="1"/>
  <c r="E22" i="1"/>
  <c r="F22" i="1"/>
  <c r="B8" i="2"/>
  <c r="B13" i="2" s="1"/>
  <c r="B19" i="2" s="1"/>
  <c r="C8" i="2"/>
  <c r="C13" i="2" s="1"/>
  <c r="C19" i="2" s="1"/>
  <c r="E10" i="4" l="1"/>
  <c r="C21" i="2"/>
  <c r="C26" i="2" s="1"/>
  <c r="F28" i="2"/>
  <c r="H9" i="4"/>
  <c r="H11" i="4"/>
  <c r="H5" i="4"/>
  <c r="H6" i="4"/>
  <c r="B10" i="4"/>
  <c r="F10" i="4"/>
  <c r="B21" i="2"/>
  <c r="B26" i="2" s="1"/>
  <c r="D10" i="4"/>
  <c r="C10" i="4"/>
  <c r="E28" i="2"/>
  <c r="G9" i="4"/>
  <c r="G11" i="4"/>
  <c r="G5" i="4"/>
  <c r="G6" i="4"/>
  <c r="C9" i="4" l="1"/>
  <c r="C11" i="4"/>
  <c r="C5" i="4"/>
  <c r="C6" i="4"/>
  <c r="F11" i="4"/>
  <c r="F5" i="4"/>
  <c r="F6" i="4"/>
  <c r="F9" i="4"/>
  <c r="B28" i="2"/>
  <c r="E6" i="4"/>
  <c r="E9" i="4"/>
  <c r="E11" i="4"/>
  <c r="E5" i="4"/>
  <c r="C28" i="2"/>
  <c r="D9" i="4"/>
  <c r="D11" i="4"/>
  <c r="D5" i="4"/>
  <c r="D6" i="4"/>
  <c r="B9" i="4" l="1"/>
  <c r="B5" i="4"/>
  <c r="B11" i="4"/>
  <c r="B6" i="4"/>
</calcChain>
</file>

<file path=xl/sharedStrings.xml><?xml version="1.0" encoding="utf-8"?>
<sst xmlns="http://schemas.openxmlformats.org/spreadsheetml/2006/main" count="128" uniqueCount="103">
  <si>
    <t>M.I. Cement Factory Ltd.</t>
  </si>
  <si>
    <t>Property, plant &amp; equipment</t>
  </si>
  <si>
    <t>Capital work in process</t>
  </si>
  <si>
    <t>Investment in associate companies</t>
  </si>
  <si>
    <t>Investment in shares</t>
  </si>
  <si>
    <t>Inventories</t>
  </si>
  <si>
    <t>Trade receivables</t>
  </si>
  <si>
    <t>Current account with sister concerns</t>
  </si>
  <si>
    <t>Other receivables</t>
  </si>
  <si>
    <t>Advances, deposits and prepayments</t>
  </si>
  <si>
    <t>Advance income tax</t>
  </si>
  <si>
    <t>Cash and cash equivalents</t>
  </si>
  <si>
    <t>Share capital</t>
  </si>
  <si>
    <t>Share Premium</t>
  </si>
  <si>
    <t>Retained Earnings</t>
  </si>
  <si>
    <t>Revaluation Reserve</t>
  </si>
  <si>
    <t>Liabilities</t>
  </si>
  <si>
    <t>Long term borrowings ner off current maturity</t>
  </si>
  <si>
    <t>Liabilities for gratuity</t>
  </si>
  <si>
    <t>Deferred tax liability</t>
  </si>
  <si>
    <t>Current Liabilities</t>
  </si>
  <si>
    <t>Trade payable</t>
  </si>
  <si>
    <t>Other payables</t>
  </si>
  <si>
    <t>Current portion of long term borrowings</t>
  </si>
  <si>
    <t>Short term loan</t>
  </si>
  <si>
    <t>Provision for tax liabilities</t>
  </si>
  <si>
    <t>Liabilities for WPPF</t>
  </si>
  <si>
    <t>Payable to IPO applicants</t>
  </si>
  <si>
    <t>Unclaimed dividend</t>
  </si>
  <si>
    <t>Gross Profit</t>
  </si>
  <si>
    <t>Other operating income</t>
  </si>
  <si>
    <t>Administrative Expenses</t>
  </si>
  <si>
    <t>Selling &amp; Distribution expenses</t>
  </si>
  <si>
    <t>Operating Profit</t>
  </si>
  <si>
    <t>Non-operating income</t>
  </si>
  <si>
    <t>Share of profit from associates</t>
  </si>
  <si>
    <t>Contribution to WPPF</t>
  </si>
  <si>
    <t>Current tax</t>
  </si>
  <si>
    <t>Deffered tax</t>
  </si>
  <si>
    <t>Cash received from other operating income</t>
  </si>
  <si>
    <t>Cash received from non operating income</t>
  </si>
  <si>
    <t>Cash received from term deposit and other</t>
  </si>
  <si>
    <t>Cash paid to suppliers &amp; employees</t>
  </si>
  <si>
    <t>Cash paid for operating expenses</t>
  </si>
  <si>
    <t>Income tax paid</t>
  </si>
  <si>
    <t>Acquisition of property, plant and equipment</t>
  </si>
  <si>
    <t>Paid to associate companies</t>
  </si>
  <si>
    <t>Receipt of short term loan</t>
  </si>
  <si>
    <t>Repayment of long term loan</t>
  </si>
  <si>
    <t>Paid against financial expenses</t>
  </si>
  <si>
    <t>Paid to IPO applicants</t>
  </si>
  <si>
    <t>Increase of IPO applicants fund dur to foreign exchange fluctuation</t>
  </si>
  <si>
    <t>Dividend Paid</t>
  </si>
  <si>
    <t>Cash received from customer</t>
  </si>
  <si>
    <t>Proceed from sale of property</t>
  </si>
  <si>
    <t>Proceed from issue of share</t>
  </si>
  <si>
    <t>Financial Income/Expenses</t>
  </si>
  <si>
    <t>Increase/decrease of payment for capital work in progress</t>
  </si>
  <si>
    <t>Intangible Assets</t>
  </si>
  <si>
    <t>Debt to Equity</t>
  </si>
  <si>
    <t>Current Ratio</t>
  </si>
  <si>
    <t>Operating Margin</t>
  </si>
  <si>
    <t>Net Margin</t>
  </si>
  <si>
    <t>Quarter 3</t>
  </si>
  <si>
    <t>Quarter 2</t>
  </si>
  <si>
    <t>Quarter 1</t>
  </si>
  <si>
    <t>Dividend payable</t>
  </si>
  <si>
    <t>Financial cost</t>
  </si>
  <si>
    <t>Balance Sheet</t>
  </si>
  <si>
    <t>As at quarter end</t>
  </si>
  <si>
    <t>ASSETS</t>
  </si>
  <si>
    <t>NON CURRENT ASSETS</t>
  </si>
  <si>
    <t>CURRENT ASSETS</t>
  </si>
  <si>
    <t>Liabilities and Capital</t>
  </si>
  <si>
    <t>Non 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</si>
  <si>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</si>
  <si>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</si>
  <si>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</si>
  <si>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</si>
  <si>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</si>
  <si>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</si>
  <si>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</si>
  <si>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</si>
  <si>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</si>
  <si>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</si>
  <si>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</si>
  <si>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</si>
  <si>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</si>
  <si>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</si>
  <si>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</si>
  <si>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</si>
  <si>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</si>
  <si>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</si>
  <si>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</si>
  <si>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</si>
  <si>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</si>
  <si>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</si>
  <si>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</si>
  <si>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</si>
  <si>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</si>
  <si>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Operating Incomes/Expenses</t>
  </si>
  <si>
    <t>Ratios</t>
  </si>
  <si>
    <t>Paid to sister 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</si>
</sst>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164" fontId="0" fillId="0" borderId="0" xfId="1" applyNumberFormat="1" applyFont="1"/>
    <xf numFmtId="2" fontId="1" fillId="0" borderId="0" xfId="0" applyNumberFormat="1" applyFont="1"/>
    <xf numFmtId="164" fontId="1" fillId="0" borderId="0" xfId="1" applyNumberFormat="1" applyFont="1"/>
    <xf numFmtId="164" fontId="1" fillId="0" borderId="0" xfId="0" applyNumberFormat="1" applyFont="1"/>
    <xf numFmtId="43" fontId="1" fillId="0" borderId="0" xfId="0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3" fontId="0" fillId="0" borderId="0" xfId="0" applyNumberFormat="1"/>
    <xf numFmtId="164" fontId="0" fillId="0" borderId="0" xfId="0" applyNumberFormat="1"/>
    <xf numFmtId="164" fontId="3" fillId="0" borderId="0" xfId="1" applyNumberFormat="1" applyFont="1"/>
    <xf numFmtId="3" fontId="0" fillId="0" borderId="0" xfId="0" applyNumberFormat="1" applyFont="1"/>
    <xf numFmtId="10" fontId="0" fillId="0" borderId="0" xfId="2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15" fontId="1" fillId="0" borderId="0" xfId="0" applyNumberFormat="1" applyFont="1" applyAlignment="1">
      <alignment horizontal="right"/>
    </xf>
    <xf numFmtId="3" fontId="1" fillId="0" borderId="0" xfId="0" applyNumberFormat="1" applyFont="1"/>
    <xf numFmtId="164" fontId="3" fillId="0" borderId="4" xfId="1" applyNumberFormat="1" applyFont="1" applyBorder="1"/>
    <xf numFmtId="0" fontId="0" fillId="0" borderId="3" xfId="0" applyBorder="1"/>
    <xf numFmtId="0" fontId="4" fillId="0" borderId="0" xfId="0" applyFont="1"/>
    <xf numFmtId="0" fontId="1" fillId="0" borderId="3" xfId="0" applyFont="1" applyBorder="1" applyAlignment="1">
      <alignment horizontal="left"/>
    </xf>
    <xf numFmtId="0" fontId="5" fillId="0" borderId="0" xfId="0" applyFont="1"/>
    <xf numFmtId="0" fontId="4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/>
    <xf numFmtId="164" fontId="0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pane xSplit="1" ySplit="5" topLeftCell="G42" activePane="bottomRight" state="frozen"/>
      <selection pane="topRight" activeCell="B1" sqref="B1"/>
      <selection pane="bottomLeft" activeCell="A6" sqref="A6"/>
      <selection pane="bottomRight" activeCell="I39" sqref="I39"/>
    </sheetView>
  </sheetViews>
  <sheetFormatPr defaultRowHeight="15" x14ac:dyDescent="0.25"/>
  <cols>
    <col min="1" max="1" width="42.7109375" bestFit="1" customWidth="1"/>
    <col min="2" max="2" width="18" bestFit="1" customWidth="1"/>
    <col min="3" max="3" width="16.5703125" customWidth="1"/>
    <col min="4" max="4" width="18" bestFit="1" customWidth="1"/>
    <col min="5" max="5" width="16.7109375" customWidth="1"/>
    <col min="6" max="6" width="17" customWidth="1"/>
    <col min="7" max="7" width="16.85546875" bestFit="1" customWidth="1"/>
    <col min="9" max="9" width="16.85546875" bestFit="1" customWidth="1"/>
  </cols>
  <sheetData>
    <row r="1" spans="1:9" ht="18.75" x14ac:dyDescent="0.3">
      <c r="A1" s="3" t="s">
        <v>0</v>
      </c>
    </row>
    <row r="2" spans="1:9" ht="15.75" x14ac:dyDescent="0.25">
      <c r="A2" s="24" t="s">
        <v>68</v>
      </c>
    </row>
    <row r="3" spans="1:9" ht="15.75" x14ac:dyDescent="0.25">
      <c r="A3" s="24" t="s">
        <v>69</v>
      </c>
    </row>
    <row r="4" spans="1:9" ht="15.75" x14ac:dyDescent="0.25">
      <c r="A4" s="24"/>
      <c r="B4" s="19" t="s">
        <v>63</v>
      </c>
      <c r="C4" s="19" t="s">
        <v>64</v>
      </c>
      <c r="D4" s="19" t="s">
        <v>63</v>
      </c>
      <c r="E4" s="19" t="s">
        <v>65</v>
      </c>
      <c r="F4" s="19" t="s">
        <v>64</v>
      </c>
      <c r="G4" s="31" t="s">
        <v>63</v>
      </c>
      <c r="I4" s="31" t="s">
        <v>65</v>
      </c>
    </row>
    <row r="5" spans="1:9" x14ac:dyDescent="0.25">
      <c r="B5" s="20">
        <v>42825</v>
      </c>
      <c r="C5" s="20">
        <v>43100</v>
      </c>
      <c r="D5" s="20">
        <v>43190</v>
      </c>
      <c r="E5" s="20">
        <v>43373</v>
      </c>
      <c r="F5" s="20">
        <v>43465</v>
      </c>
      <c r="G5" s="32">
        <v>43555</v>
      </c>
      <c r="I5" s="32">
        <v>43738</v>
      </c>
    </row>
    <row r="6" spans="1:9" x14ac:dyDescent="0.25">
      <c r="A6" s="25" t="s">
        <v>70</v>
      </c>
    </row>
    <row r="7" spans="1:9" x14ac:dyDescent="0.25">
      <c r="A7" s="26" t="s">
        <v>71</v>
      </c>
      <c r="B7" s="7">
        <f t="shared" ref="B7:H7" si="0">SUM(B8:B11)</f>
        <v>7582109068</v>
      </c>
      <c r="C7" s="7">
        <f t="shared" si="0"/>
        <v>8539821614</v>
      </c>
      <c r="D7" s="7">
        <f t="shared" si="0"/>
        <v>8493480281</v>
      </c>
      <c r="E7" s="7">
        <f t="shared" si="0"/>
        <v>8693993353</v>
      </c>
      <c r="F7" s="7">
        <f t="shared" si="0"/>
        <v>8868300749</v>
      </c>
      <c r="G7" s="7">
        <f t="shared" si="0"/>
        <v>8745168432</v>
      </c>
      <c r="H7" s="7">
        <f t="shared" si="0"/>
        <v>0</v>
      </c>
      <c r="I7" s="7">
        <f>SUM(I8:I11)</f>
        <v>8589541813</v>
      </c>
    </row>
    <row r="8" spans="1:9" x14ac:dyDescent="0.25">
      <c r="A8" t="s">
        <v>1</v>
      </c>
      <c r="B8" s="5">
        <v>4770935393</v>
      </c>
      <c r="C8" s="5">
        <v>7300016818</v>
      </c>
      <c r="D8" s="5">
        <v>7159252250</v>
      </c>
      <c r="E8" s="13">
        <v>8156399300</v>
      </c>
      <c r="F8" s="13">
        <v>8114897042</v>
      </c>
      <c r="G8" s="5">
        <v>7991232965</v>
      </c>
      <c r="I8" s="5">
        <v>7922335202</v>
      </c>
    </row>
    <row r="9" spans="1:9" x14ac:dyDescent="0.25">
      <c r="A9" t="s">
        <v>2</v>
      </c>
      <c r="B9" s="5">
        <v>2677254362</v>
      </c>
      <c r="C9" s="5">
        <v>1041220207</v>
      </c>
      <c r="D9" s="5">
        <v>1135643442</v>
      </c>
      <c r="E9" s="13">
        <v>265546744</v>
      </c>
      <c r="F9" s="13">
        <v>476868395</v>
      </c>
      <c r="G9" s="5">
        <v>479536188</v>
      </c>
      <c r="I9" s="5">
        <v>370226861</v>
      </c>
    </row>
    <row r="10" spans="1:9" x14ac:dyDescent="0.25">
      <c r="A10" t="s">
        <v>58</v>
      </c>
      <c r="B10" s="5"/>
      <c r="C10" s="5"/>
      <c r="D10" s="5"/>
      <c r="E10">
        <v>39892223</v>
      </c>
      <c r="F10">
        <v>44380226</v>
      </c>
      <c r="G10" s="5">
        <v>42244193</v>
      </c>
      <c r="I10" s="5">
        <v>40637393</v>
      </c>
    </row>
    <row r="11" spans="1:9" x14ac:dyDescent="0.25">
      <c r="A11" t="s">
        <v>3</v>
      </c>
      <c r="B11" s="15">
        <v>133919313</v>
      </c>
      <c r="C11" s="15">
        <v>198584589</v>
      </c>
      <c r="D11" s="5">
        <v>198584589</v>
      </c>
      <c r="E11" s="16">
        <v>232155086</v>
      </c>
      <c r="F11" s="16">
        <v>232155086</v>
      </c>
      <c r="G11" s="5">
        <v>232155086</v>
      </c>
      <c r="I11" s="5">
        <v>256342357</v>
      </c>
    </row>
    <row r="12" spans="1:9" x14ac:dyDescent="0.25">
      <c r="D12" s="5"/>
    </row>
    <row r="13" spans="1:9" x14ac:dyDescent="0.25">
      <c r="A13" s="26" t="s">
        <v>72</v>
      </c>
      <c r="B13" s="7">
        <f t="shared" ref="B13:I13" si="1">SUM(B14:B21)</f>
        <v>9505840333</v>
      </c>
      <c r="C13" s="7">
        <f t="shared" si="1"/>
        <v>12236738830</v>
      </c>
      <c r="D13" s="7">
        <f t="shared" si="1"/>
        <v>11647450479</v>
      </c>
      <c r="E13" s="1">
        <f t="shared" si="1"/>
        <v>12209885364</v>
      </c>
      <c r="F13" s="21">
        <f t="shared" si="1"/>
        <v>12804096086.410002</v>
      </c>
      <c r="G13" s="21">
        <f t="shared" si="1"/>
        <v>12898490444</v>
      </c>
      <c r="H13" s="21">
        <f t="shared" si="1"/>
        <v>0</v>
      </c>
      <c r="I13" s="21">
        <f t="shared" si="1"/>
        <v>11970432265</v>
      </c>
    </row>
    <row r="14" spans="1:9" x14ac:dyDescent="0.25">
      <c r="A14" t="s">
        <v>4</v>
      </c>
      <c r="B14" s="5">
        <v>335329908</v>
      </c>
      <c r="C14" s="5">
        <v>389791018</v>
      </c>
      <c r="D14" s="5">
        <v>390083152</v>
      </c>
      <c r="E14" s="13">
        <v>56203029</v>
      </c>
      <c r="F14" s="13">
        <v>56304781.149999999</v>
      </c>
      <c r="G14" s="5">
        <v>55183590</v>
      </c>
      <c r="I14" s="5">
        <v>51007032</v>
      </c>
    </row>
    <row r="15" spans="1:9" x14ac:dyDescent="0.25">
      <c r="A15" t="s">
        <v>5</v>
      </c>
      <c r="B15" s="5">
        <v>1051457745</v>
      </c>
      <c r="C15" s="5">
        <v>625501420</v>
      </c>
      <c r="D15" s="5">
        <v>793117401</v>
      </c>
      <c r="E15" s="13">
        <v>1047291125</v>
      </c>
      <c r="F15" s="13">
        <v>1382037777.6500001</v>
      </c>
      <c r="G15" s="5">
        <v>1854479648</v>
      </c>
      <c r="I15" s="5">
        <v>2080923854</v>
      </c>
    </row>
    <row r="16" spans="1:9" x14ac:dyDescent="0.25">
      <c r="A16" t="s">
        <v>6</v>
      </c>
      <c r="B16" s="5">
        <v>1219344467</v>
      </c>
      <c r="C16" s="5">
        <v>2892086178</v>
      </c>
      <c r="D16" s="5">
        <v>1562878452</v>
      </c>
      <c r="E16" s="13">
        <v>2789938404</v>
      </c>
      <c r="F16" s="13">
        <v>2679283874.6300001</v>
      </c>
      <c r="G16" s="5">
        <v>2563594605</v>
      </c>
      <c r="I16" s="5">
        <v>3832015038</v>
      </c>
    </row>
    <row r="17" spans="1:9" x14ac:dyDescent="0.25">
      <c r="A17" t="s">
        <v>7</v>
      </c>
      <c r="B17" s="5">
        <v>748123899</v>
      </c>
      <c r="C17" s="5">
        <v>1465963323</v>
      </c>
      <c r="D17" s="5">
        <v>1726614551</v>
      </c>
      <c r="E17" s="13">
        <v>704048163</v>
      </c>
      <c r="F17" s="13">
        <v>890661776.42999995</v>
      </c>
      <c r="G17" s="5">
        <v>545674682</v>
      </c>
      <c r="I17" s="5">
        <v>168687613</v>
      </c>
    </row>
    <row r="18" spans="1:9" x14ac:dyDescent="0.25">
      <c r="A18" t="s">
        <v>8</v>
      </c>
      <c r="B18" s="5">
        <v>115729507</v>
      </c>
      <c r="C18" s="5">
        <v>86383180</v>
      </c>
      <c r="D18" s="5">
        <v>206175957</v>
      </c>
      <c r="E18" s="13">
        <v>252195764</v>
      </c>
      <c r="F18" s="13">
        <v>198343693.27000001</v>
      </c>
      <c r="G18" s="5">
        <v>168519735</v>
      </c>
      <c r="I18" s="5">
        <v>246905929</v>
      </c>
    </row>
    <row r="19" spans="1:9" x14ac:dyDescent="0.25">
      <c r="A19" t="s">
        <v>9</v>
      </c>
      <c r="B19" s="5">
        <v>723961540</v>
      </c>
      <c r="C19" s="5">
        <v>1028186278</v>
      </c>
      <c r="D19" s="5">
        <v>806875923</v>
      </c>
      <c r="E19" s="13">
        <v>593772440</v>
      </c>
      <c r="F19" s="13">
        <v>617257409.74000001</v>
      </c>
      <c r="G19" s="5">
        <v>517708722</v>
      </c>
      <c r="I19" s="5">
        <v>623739656</v>
      </c>
    </row>
    <row r="20" spans="1:9" x14ac:dyDescent="0.25">
      <c r="A20" t="s">
        <v>10</v>
      </c>
      <c r="B20" s="5">
        <v>1413178933</v>
      </c>
      <c r="C20" s="5">
        <v>1764356656</v>
      </c>
      <c r="D20" s="5">
        <v>1950683730</v>
      </c>
      <c r="E20" s="13">
        <v>2227649151</v>
      </c>
      <c r="F20" s="13">
        <v>2367240287.02</v>
      </c>
      <c r="G20" s="5">
        <v>2590685477</v>
      </c>
      <c r="I20" s="5">
        <v>2865575014</v>
      </c>
    </row>
    <row r="21" spans="1:9" x14ac:dyDescent="0.25">
      <c r="A21" t="s">
        <v>11</v>
      </c>
      <c r="B21" s="5">
        <v>3898714334</v>
      </c>
      <c r="C21" s="5">
        <v>3984470777</v>
      </c>
      <c r="D21" s="5">
        <v>4211021313</v>
      </c>
      <c r="E21" s="13">
        <v>4538787288</v>
      </c>
      <c r="F21" s="13">
        <v>4612966486.5200005</v>
      </c>
      <c r="G21" s="5">
        <v>4602643985</v>
      </c>
      <c r="I21" s="5">
        <v>2101578129</v>
      </c>
    </row>
    <row r="22" spans="1:9" x14ac:dyDescent="0.25">
      <c r="A22" s="1"/>
      <c r="B22" s="8">
        <f t="shared" ref="B22:I22" si="2">B7+B13</f>
        <v>17087949401</v>
      </c>
      <c r="C22" s="8">
        <f t="shared" si="2"/>
        <v>20776560444</v>
      </c>
      <c r="D22" s="7">
        <f t="shared" si="2"/>
        <v>20140930760</v>
      </c>
      <c r="E22" s="8">
        <f t="shared" si="2"/>
        <v>20903878717</v>
      </c>
      <c r="F22" s="8">
        <f t="shared" si="2"/>
        <v>21672396835.410004</v>
      </c>
      <c r="G22" s="8">
        <f t="shared" si="2"/>
        <v>21643658876</v>
      </c>
      <c r="H22" s="8">
        <f t="shared" si="2"/>
        <v>0</v>
      </c>
      <c r="I22" s="8">
        <f t="shared" si="2"/>
        <v>20559974078</v>
      </c>
    </row>
    <row r="23" spans="1:9" x14ac:dyDescent="0.25">
      <c r="D23" s="5"/>
    </row>
    <row r="24" spans="1:9" ht="15.75" x14ac:dyDescent="0.25">
      <c r="A24" s="27" t="s">
        <v>73</v>
      </c>
      <c r="D24" s="5"/>
    </row>
    <row r="25" spans="1:9" ht="15.75" x14ac:dyDescent="0.25">
      <c r="A25" s="28" t="s">
        <v>16</v>
      </c>
    </row>
    <row r="26" spans="1:9" x14ac:dyDescent="0.25">
      <c r="A26" s="26" t="s">
        <v>74</v>
      </c>
      <c r="B26" s="7">
        <f t="shared" ref="B26:I26" si="3">SUM(B27:B29)</f>
        <v>2078964528</v>
      </c>
      <c r="C26" s="7">
        <f t="shared" si="3"/>
        <v>3173576635</v>
      </c>
      <c r="D26" s="7">
        <f t="shared" si="3"/>
        <v>2724301573</v>
      </c>
      <c r="E26" s="7">
        <f t="shared" si="3"/>
        <v>2840929187</v>
      </c>
      <c r="F26" s="7">
        <f t="shared" si="3"/>
        <v>2710829268</v>
      </c>
      <c r="G26" s="7">
        <f t="shared" si="3"/>
        <v>2596130819</v>
      </c>
      <c r="H26" s="7">
        <f t="shared" si="3"/>
        <v>0</v>
      </c>
      <c r="I26" s="7">
        <f t="shared" si="3"/>
        <v>2281829696</v>
      </c>
    </row>
    <row r="27" spans="1:9" x14ac:dyDescent="0.25">
      <c r="A27" t="s">
        <v>17</v>
      </c>
      <c r="B27" s="5">
        <v>1463530955</v>
      </c>
      <c r="C27" s="5">
        <v>2527475434</v>
      </c>
      <c r="D27" s="5">
        <v>2075866735</v>
      </c>
      <c r="E27" s="5">
        <v>2064467892</v>
      </c>
      <c r="F27" s="5">
        <v>1924945733</v>
      </c>
      <c r="G27" s="5">
        <v>1797979347</v>
      </c>
      <c r="I27" s="5">
        <v>1395872536</v>
      </c>
    </row>
    <row r="28" spans="1:9" x14ac:dyDescent="0.25">
      <c r="A28" t="s">
        <v>18</v>
      </c>
      <c r="B28" s="5">
        <v>94227473</v>
      </c>
      <c r="C28" s="5">
        <v>101697909</v>
      </c>
      <c r="D28" s="5">
        <v>101634345</v>
      </c>
      <c r="E28" s="5">
        <v>143047625</v>
      </c>
      <c r="F28" s="5">
        <v>154189459</v>
      </c>
      <c r="G28" s="5">
        <v>155063761</v>
      </c>
      <c r="I28" s="5">
        <v>169109843</v>
      </c>
    </row>
    <row r="29" spans="1:9" x14ac:dyDescent="0.25">
      <c r="A29" t="s">
        <v>19</v>
      </c>
      <c r="B29" s="5">
        <v>521206100</v>
      </c>
      <c r="C29" s="5">
        <v>544403292</v>
      </c>
      <c r="D29" s="5">
        <v>546800493</v>
      </c>
      <c r="E29" s="5">
        <v>633413670</v>
      </c>
      <c r="F29" s="5">
        <v>631694076</v>
      </c>
      <c r="G29" s="5">
        <v>643087711</v>
      </c>
      <c r="I29" s="5">
        <v>716847317</v>
      </c>
    </row>
    <row r="30" spans="1:9" x14ac:dyDescent="0.25">
      <c r="A30" s="26" t="s">
        <v>20</v>
      </c>
      <c r="B30" s="7">
        <f>SUM(B31:B39)</f>
        <v>8045090565</v>
      </c>
      <c r="C30" s="7">
        <f>SUM(C31:C38)</f>
        <v>10388070581</v>
      </c>
      <c r="D30" s="7">
        <f>SUM(D31:D39)</f>
        <v>10436021077</v>
      </c>
      <c r="E30" s="7">
        <f>SUM(E31:E39)</f>
        <v>10867303092</v>
      </c>
      <c r="F30" s="7">
        <f>SUM(F31:F38)</f>
        <v>11717983696</v>
      </c>
      <c r="G30" s="7">
        <f>SUM(G31:G38)</f>
        <v>11982365722</v>
      </c>
      <c r="H30" s="7">
        <f t="shared" ref="H30:I30" si="4">SUM(H31:H38)</f>
        <v>0</v>
      </c>
      <c r="I30" s="7">
        <f t="shared" si="4"/>
        <v>11031143323</v>
      </c>
    </row>
    <row r="31" spans="1:9" x14ac:dyDescent="0.25">
      <c r="A31" t="s">
        <v>21</v>
      </c>
      <c r="B31" s="5">
        <v>376011092</v>
      </c>
      <c r="C31" s="5">
        <v>449804299</v>
      </c>
      <c r="D31" s="5">
        <v>627840291</v>
      </c>
      <c r="E31" s="5">
        <v>171214677</v>
      </c>
      <c r="F31" s="5">
        <v>205152639</v>
      </c>
      <c r="G31" s="5">
        <v>196601187</v>
      </c>
      <c r="I31" s="5">
        <v>121535747</v>
      </c>
    </row>
    <row r="32" spans="1:9" x14ac:dyDescent="0.25">
      <c r="A32" t="s">
        <v>22</v>
      </c>
      <c r="B32" s="5">
        <v>374788921</v>
      </c>
      <c r="C32" s="5">
        <v>207617015</v>
      </c>
      <c r="D32" s="5">
        <v>288040664</v>
      </c>
      <c r="E32" s="5">
        <v>321059553</v>
      </c>
      <c r="F32" s="5">
        <v>352343095</v>
      </c>
      <c r="G32" s="5">
        <v>343762354</v>
      </c>
      <c r="I32" s="5">
        <v>304775509</v>
      </c>
    </row>
    <row r="33" spans="1:9" x14ac:dyDescent="0.25">
      <c r="A33" t="s">
        <v>23</v>
      </c>
      <c r="B33" s="5">
        <v>148543447</v>
      </c>
      <c r="C33" s="5">
        <v>259765967</v>
      </c>
      <c r="D33" s="5">
        <v>730474966</v>
      </c>
      <c r="E33" s="5">
        <v>748455721</v>
      </c>
      <c r="F33" s="5">
        <v>756516326</v>
      </c>
      <c r="G33" s="5">
        <v>748580443</v>
      </c>
      <c r="I33" s="5">
        <v>744581819</v>
      </c>
    </row>
    <row r="34" spans="1:9" x14ac:dyDescent="0.25">
      <c r="A34" t="s">
        <v>24</v>
      </c>
      <c r="B34" s="5">
        <v>6450913169</v>
      </c>
      <c r="C34" s="5">
        <v>8738073797</v>
      </c>
      <c r="D34" s="5">
        <v>8075581219</v>
      </c>
      <c r="E34" s="5">
        <v>8926057913</v>
      </c>
      <c r="F34" s="5">
        <v>9685079394</v>
      </c>
      <c r="G34" s="5">
        <v>9990182287</v>
      </c>
      <c r="I34" s="5">
        <v>9059534083</v>
      </c>
    </row>
    <row r="35" spans="1:9" x14ac:dyDescent="0.25">
      <c r="A35" t="s">
        <v>25</v>
      </c>
      <c r="B35" s="5">
        <v>622436479</v>
      </c>
      <c r="C35" s="5">
        <v>646882960</v>
      </c>
      <c r="D35" s="5">
        <v>665560271</v>
      </c>
      <c r="E35" s="5">
        <v>638362429</v>
      </c>
      <c r="F35" s="5">
        <v>653678589</v>
      </c>
      <c r="G35" s="5">
        <v>654678529</v>
      </c>
      <c r="I35" s="5">
        <v>736592750</v>
      </c>
    </row>
    <row r="36" spans="1:9" x14ac:dyDescent="0.25">
      <c r="A36" t="s">
        <v>26</v>
      </c>
      <c r="B36" s="5">
        <v>35294815</v>
      </c>
      <c r="C36" s="5">
        <v>50227795</v>
      </c>
      <c r="D36" s="5">
        <v>11422230</v>
      </c>
      <c r="E36" s="5">
        <v>25144913</v>
      </c>
      <c r="F36" s="5">
        <v>28221613</v>
      </c>
      <c r="G36" s="5">
        <v>10546472</v>
      </c>
      <c r="I36" s="5">
        <v>26212736</v>
      </c>
    </row>
    <row r="37" spans="1:9" x14ac:dyDescent="0.25">
      <c r="A37" t="s">
        <v>27</v>
      </c>
      <c r="B37" s="5">
        <v>12772303</v>
      </c>
      <c r="C37" s="5">
        <v>12772304</v>
      </c>
      <c r="D37" s="5">
        <v>12772304</v>
      </c>
      <c r="E37" s="5">
        <v>12833811</v>
      </c>
      <c r="F37" s="5">
        <v>12834382</v>
      </c>
      <c r="G37" s="5">
        <v>12834382</v>
      </c>
      <c r="I37" s="5">
        <v>12844691</v>
      </c>
    </row>
    <row r="38" spans="1:9" x14ac:dyDescent="0.25">
      <c r="A38" t="s">
        <v>28</v>
      </c>
      <c r="B38" s="5">
        <v>24330339</v>
      </c>
      <c r="C38" s="5">
        <v>22926444</v>
      </c>
      <c r="D38" s="5">
        <v>22905573</v>
      </c>
      <c r="E38" s="5">
        <v>24174075</v>
      </c>
      <c r="F38" s="5">
        <v>24157658</v>
      </c>
      <c r="G38" s="5">
        <v>25180068</v>
      </c>
      <c r="I38" s="5">
        <v>25065988</v>
      </c>
    </row>
    <row r="39" spans="1:9" x14ac:dyDescent="0.25">
      <c r="A39" t="s">
        <v>66</v>
      </c>
      <c r="B39" s="5"/>
      <c r="C39" s="5">
        <v>297000000</v>
      </c>
      <c r="D39" s="5">
        <v>1423559</v>
      </c>
      <c r="E39" s="5"/>
      <c r="F39" s="5">
        <v>222750000</v>
      </c>
    </row>
    <row r="40" spans="1:9" x14ac:dyDescent="0.25">
      <c r="A40" s="1"/>
      <c r="B40" s="7">
        <f t="shared" ref="B40:I40" si="5">B30+B26</f>
        <v>10124055093</v>
      </c>
      <c r="C40" s="7">
        <f t="shared" si="5"/>
        <v>13561647216</v>
      </c>
      <c r="D40" s="7">
        <f t="shared" si="5"/>
        <v>13160322650</v>
      </c>
      <c r="E40" s="7">
        <f t="shared" si="5"/>
        <v>13708232279</v>
      </c>
      <c r="F40" s="7">
        <f t="shared" si="5"/>
        <v>14428812964</v>
      </c>
      <c r="G40" s="7">
        <f t="shared" si="5"/>
        <v>14578496541</v>
      </c>
      <c r="H40" s="7">
        <f t="shared" si="5"/>
        <v>0</v>
      </c>
      <c r="I40" s="7">
        <f t="shared" si="5"/>
        <v>13312973019</v>
      </c>
    </row>
    <row r="41" spans="1:9" x14ac:dyDescent="0.25">
      <c r="A41" s="1"/>
      <c r="B41" s="7"/>
      <c r="C41" s="7"/>
      <c r="D41" s="7"/>
      <c r="E41" s="7"/>
      <c r="F41" s="7"/>
    </row>
    <row r="42" spans="1:9" x14ac:dyDescent="0.25">
      <c r="A42" s="26" t="s">
        <v>75</v>
      </c>
      <c r="B42" s="7">
        <f t="shared" ref="B42:I42" si="6">SUM(B43:B46)</f>
        <v>6963894307</v>
      </c>
      <c r="C42" s="7">
        <f t="shared" si="6"/>
        <v>6917910226</v>
      </c>
      <c r="D42" s="7">
        <f t="shared" si="6"/>
        <v>6980608110</v>
      </c>
      <c r="E42" s="7">
        <f t="shared" si="6"/>
        <v>7195646438</v>
      </c>
      <c r="F42" s="7">
        <f t="shared" si="6"/>
        <v>7020833871</v>
      </c>
      <c r="G42" s="7">
        <f t="shared" si="6"/>
        <v>7065162336</v>
      </c>
      <c r="H42" s="7">
        <f t="shared" si="6"/>
        <v>0</v>
      </c>
      <c r="I42" s="7">
        <f t="shared" si="6"/>
        <v>7247001064</v>
      </c>
    </row>
    <row r="43" spans="1:9" x14ac:dyDescent="0.25">
      <c r="A43" t="s">
        <v>12</v>
      </c>
      <c r="B43" s="5">
        <v>1485000000</v>
      </c>
      <c r="C43" s="5">
        <v>1485000000</v>
      </c>
      <c r="D43" s="5">
        <v>1485000000</v>
      </c>
      <c r="E43" s="5">
        <v>1485000000</v>
      </c>
      <c r="F43" s="5">
        <v>1485000000</v>
      </c>
      <c r="G43" s="5">
        <v>1485000000</v>
      </c>
      <c r="I43" s="5">
        <v>1485000000</v>
      </c>
    </row>
    <row r="44" spans="1:9" x14ac:dyDescent="0.25">
      <c r="A44" t="s">
        <v>13</v>
      </c>
      <c r="B44" s="5">
        <v>2956560000</v>
      </c>
      <c r="C44" s="5">
        <v>2956560000</v>
      </c>
      <c r="D44" s="5">
        <v>2956560000</v>
      </c>
      <c r="E44" s="5">
        <v>2956560000</v>
      </c>
      <c r="F44" s="5">
        <v>2956560000</v>
      </c>
      <c r="G44" s="5">
        <v>2956560000</v>
      </c>
      <c r="I44" s="5">
        <v>2956560000</v>
      </c>
    </row>
    <row r="45" spans="1:9" x14ac:dyDescent="0.25">
      <c r="A45" t="s">
        <v>14</v>
      </c>
      <c r="B45" s="5">
        <v>1846567582</v>
      </c>
      <c r="C45" s="5">
        <v>1841988327</v>
      </c>
      <c r="D45" s="5">
        <v>1895789530</v>
      </c>
      <c r="E45" s="5">
        <v>2123933683</v>
      </c>
      <c r="F45" s="5">
        <v>1954615991</v>
      </c>
      <c r="G45" s="5">
        <v>2004443634</v>
      </c>
      <c r="I45" s="5">
        <v>2198214159</v>
      </c>
    </row>
    <row r="46" spans="1:9" x14ac:dyDescent="0.25">
      <c r="A46" t="s">
        <v>15</v>
      </c>
      <c r="B46" s="5">
        <v>675766725</v>
      </c>
      <c r="C46" s="5">
        <v>634361899</v>
      </c>
      <c r="D46" s="5">
        <v>643258580</v>
      </c>
      <c r="E46" s="5">
        <v>630152755</v>
      </c>
      <c r="F46" s="5">
        <v>624657880</v>
      </c>
      <c r="G46" s="5">
        <v>619158702</v>
      </c>
      <c r="I46" s="5">
        <v>607226905</v>
      </c>
    </row>
    <row r="47" spans="1:9" x14ac:dyDescent="0.25">
      <c r="A47" s="1"/>
      <c r="B47" s="7"/>
      <c r="C47" s="7"/>
      <c r="D47" s="7"/>
      <c r="E47" s="7"/>
      <c r="F47" s="7"/>
    </row>
    <row r="48" spans="1:9" x14ac:dyDescent="0.25">
      <c r="A48" s="1"/>
      <c r="B48" s="7"/>
      <c r="C48" s="7"/>
      <c r="D48" s="7"/>
      <c r="E48" s="7"/>
      <c r="F48" s="7"/>
    </row>
    <row r="49" spans="1:9" x14ac:dyDescent="0.25">
      <c r="A49" s="1"/>
      <c r="B49" s="7">
        <f t="shared" ref="B49:I49" si="7">B40+B42</f>
        <v>17087949400</v>
      </c>
      <c r="C49" s="7">
        <f t="shared" si="7"/>
        <v>20479557442</v>
      </c>
      <c r="D49" s="7">
        <f t="shared" si="7"/>
        <v>20140930760</v>
      </c>
      <c r="E49" s="7">
        <f t="shared" si="7"/>
        <v>20903878717</v>
      </c>
      <c r="F49" s="7">
        <f t="shared" si="7"/>
        <v>21449646835</v>
      </c>
      <c r="G49" s="7">
        <f t="shared" si="7"/>
        <v>21643658877</v>
      </c>
      <c r="H49" s="7">
        <f t="shared" si="7"/>
        <v>0</v>
      </c>
      <c r="I49" s="7">
        <f t="shared" si="7"/>
        <v>20559974083</v>
      </c>
    </row>
    <row r="51" spans="1:9" x14ac:dyDescent="0.25">
      <c r="A51" s="29" t="s">
        <v>76</v>
      </c>
      <c r="B51" s="9">
        <f t="shared" ref="B51:I51" si="8">B42/(B43/10)</f>
        <v>46.894911158249158</v>
      </c>
      <c r="C51" s="9">
        <f t="shared" si="8"/>
        <v>46.585254047138044</v>
      </c>
      <c r="D51" s="9">
        <f t="shared" si="8"/>
        <v>47.00746202020202</v>
      </c>
      <c r="E51" s="9">
        <f t="shared" si="8"/>
        <v>48.45553156902357</v>
      </c>
      <c r="F51" s="9">
        <f t="shared" si="8"/>
        <v>47.278342565656565</v>
      </c>
      <c r="G51" s="9">
        <f t="shared" si="8"/>
        <v>47.576850747474751</v>
      </c>
      <c r="H51" s="9" t="e">
        <f t="shared" si="8"/>
        <v>#DIV/0!</v>
      </c>
      <c r="I51" s="9">
        <f t="shared" si="8"/>
        <v>48.80135396632997</v>
      </c>
    </row>
    <row r="52" spans="1:9" x14ac:dyDescent="0.25">
      <c r="A52" s="29" t="s">
        <v>77</v>
      </c>
      <c r="B52" s="14">
        <f>B43/10</f>
        <v>148500000</v>
      </c>
      <c r="C52" s="14">
        <f>C43/10</f>
        <v>148500000</v>
      </c>
      <c r="D52" s="14">
        <f>D43/10</f>
        <v>148500000</v>
      </c>
      <c r="E52" s="14">
        <f t="shared" ref="E52:I52" si="9">E43/10</f>
        <v>148500000</v>
      </c>
      <c r="F52" s="14">
        <f t="shared" si="9"/>
        <v>148500000</v>
      </c>
      <c r="G52" s="14">
        <f t="shared" si="9"/>
        <v>148500000</v>
      </c>
      <c r="H52" s="14">
        <f t="shared" si="9"/>
        <v>0</v>
      </c>
      <c r="I52" s="14">
        <f t="shared" si="9"/>
        <v>148500000</v>
      </c>
    </row>
    <row r="54" spans="1:9" x14ac:dyDescent="0.25">
      <c r="B54" s="14"/>
      <c r="C54" s="14"/>
      <c r="E54" s="14"/>
      <c r="F54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xSplit="1" ySplit="5" topLeftCell="G18" activePane="bottomRight" state="frozen"/>
      <selection pane="topRight" activeCell="B1" sqref="B1"/>
      <selection pane="bottomLeft" activeCell="A6" sqref="A6"/>
      <selection pane="bottomRight" activeCell="I25" sqref="I25"/>
    </sheetView>
  </sheetViews>
  <sheetFormatPr defaultRowHeight="15" x14ac:dyDescent="0.25"/>
  <cols>
    <col min="1" max="1" width="34.85546875" bestFit="1" customWidth="1"/>
    <col min="2" max="3" width="16.85546875" bestFit="1" customWidth="1"/>
    <col min="4" max="4" width="15.28515625" bestFit="1" customWidth="1"/>
    <col min="5" max="6" width="14.28515625" bestFit="1" customWidth="1"/>
    <col min="7" max="7" width="16.85546875" customWidth="1"/>
    <col min="8" max="8" width="10" bestFit="1" customWidth="1"/>
    <col min="9" max="9" width="16.85546875" bestFit="1" customWidth="1"/>
  </cols>
  <sheetData>
    <row r="1" spans="1:10" ht="18.75" x14ac:dyDescent="0.3">
      <c r="A1" s="3" t="s">
        <v>0</v>
      </c>
    </row>
    <row r="2" spans="1:10" ht="15.75" x14ac:dyDescent="0.25">
      <c r="A2" s="24" t="s">
        <v>78</v>
      </c>
    </row>
    <row r="3" spans="1:10" ht="15.75" x14ac:dyDescent="0.25">
      <c r="A3" s="24" t="s">
        <v>69</v>
      </c>
    </row>
    <row r="4" spans="1:10" x14ac:dyDescent="0.25">
      <c r="B4" s="31" t="s">
        <v>63</v>
      </c>
      <c r="C4" s="31" t="s">
        <v>64</v>
      </c>
      <c r="D4" s="31" t="s">
        <v>63</v>
      </c>
      <c r="E4" s="31" t="s">
        <v>65</v>
      </c>
      <c r="F4" s="31" t="s">
        <v>64</v>
      </c>
      <c r="G4" s="31" t="s">
        <v>63</v>
      </c>
      <c r="I4" s="31" t="s">
        <v>65</v>
      </c>
    </row>
    <row r="5" spans="1:10" x14ac:dyDescent="0.25">
      <c r="A5" s="23"/>
      <c r="B5" s="20">
        <v>42825</v>
      </c>
      <c r="C5" s="20">
        <v>43100</v>
      </c>
      <c r="D5" s="20">
        <v>43190</v>
      </c>
      <c r="E5" s="20">
        <v>43373</v>
      </c>
      <c r="F5" s="20">
        <v>43465</v>
      </c>
      <c r="G5" s="32">
        <v>43555</v>
      </c>
      <c r="I5" s="32">
        <v>43738</v>
      </c>
    </row>
    <row r="6" spans="1:10" x14ac:dyDescent="0.25">
      <c r="A6" s="29" t="s">
        <v>79</v>
      </c>
      <c r="B6" s="5">
        <v>7141942564</v>
      </c>
      <c r="C6" s="5">
        <v>5362738927</v>
      </c>
      <c r="D6" s="13">
        <v>9255227111</v>
      </c>
      <c r="E6" s="5">
        <v>3390739871</v>
      </c>
      <c r="F6" s="5">
        <v>6945000126</v>
      </c>
      <c r="G6" s="5">
        <v>10975167619</v>
      </c>
      <c r="I6" s="5">
        <v>3195596691</v>
      </c>
    </row>
    <row r="7" spans="1:10" x14ac:dyDescent="0.25">
      <c r="A7" t="s">
        <v>80</v>
      </c>
      <c r="B7" s="5">
        <v>5826001631</v>
      </c>
      <c r="C7" s="5">
        <v>4589586475</v>
      </c>
      <c r="D7" s="13">
        <v>8071208139</v>
      </c>
      <c r="E7" s="5">
        <v>2977638919</v>
      </c>
      <c r="F7" s="5">
        <v>6086255027</v>
      </c>
      <c r="G7" s="5">
        <v>9671111007</v>
      </c>
      <c r="I7" s="5">
        <v>2741536516</v>
      </c>
    </row>
    <row r="8" spans="1:10" x14ac:dyDescent="0.25">
      <c r="A8" s="29" t="s">
        <v>29</v>
      </c>
      <c r="B8" s="7">
        <f t="shared" ref="B8:J8" si="0">B6-B7</f>
        <v>1315940933</v>
      </c>
      <c r="C8" s="7">
        <f t="shared" si="0"/>
        <v>773152452</v>
      </c>
      <c r="D8" s="7">
        <f t="shared" si="0"/>
        <v>1184018972</v>
      </c>
      <c r="E8" s="7">
        <f t="shared" si="0"/>
        <v>413100952</v>
      </c>
      <c r="F8" s="7">
        <f t="shared" si="0"/>
        <v>858745099</v>
      </c>
      <c r="G8" s="7">
        <f t="shared" si="0"/>
        <v>1304056612</v>
      </c>
      <c r="H8" s="7">
        <f t="shared" si="0"/>
        <v>0</v>
      </c>
      <c r="I8" s="7">
        <f t="shared" si="0"/>
        <v>454060175</v>
      </c>
      <c r="J8" s="7">
        <f t="shared" si="0"/>
        <v>0</v>
      </c>
    </row>
    <row r="9" spans="1:10" x14ac:dyDescent="0.25">
      <c r="A9" s="29" t="s">
        <v>100</v>
      </c>
      <c r="B9" s="7"/>
      <c r="C9" s="7"/>
      <c r="D9" s="7"/>
      <c r="E9" s="7"/>
      <c r="F9" s="7"/>
    </row>
    <row r="10" spans="1:10" x14ac:dyDescent="0.25">
      <c r="A10" t="s">
        <v>30</v>
      </c>
      <c r="B10" s="5">
        <v>35104500</v>
      </c>
      <c r="C10" s="5">
        <v>73216000</v>
      </c>
      <c r="D10" s="13">
        <v>110220000</v>
      </c>
      <c r="E10" s="5">
        <v>40514063</v>
      </c>
      <c r="F10" s="5">
        <v>81221625</v>
      </c>
      <c r="G10" s="5">
        <v>122340375</v>
      </c>
      <c r="I10" s="5">
        <v>40876875</v>
      </c>
    </row>
    <row r="11" spans="1:10" x14ac:dyDescent="0.25">
      <c r="A11" t="s">
        <v>31</v>
      </c>
      <c r="B11" s="5">
        <v>128857610</v>
      </c>
      <c r="C11" s="5">
        <v>139954356</v>
      </c>
      <c r="D11" s="13">
        <v>217811899</v>
      </c>
      <c r="E11" s="5">
        <v>82714576</v>
      </c>
      <c r="F11" s="5">
        <v>157880255</v>
      </c>
      <c r="G11" s="5">
        <v>228814590</v>
      </c>
      <c r="I11" s="5">
        <v>69802257</v>
      </c>
    </row>
    <row r="12" spans="1:10" x14ac:dyDescent="0.25">
      <c r="A12" t="s">
        <v>32</v>
      </c>
      <c r="B12" s="5">
        <v>264596466</v>
      </c>
      <c r="C12" s="5">
        <v>286066790</v>
      </c>
      <c r="D12" s="13">
        <v>433896192</v>
      </c>
      <c r="E12" s="5">
        <v>125025312</v>
      </c>
      <c r="F12" s="5">
        <v>254017463</v>
      </c>
      <c r="G12" s="5">
        <v>378164234</v>
      </c>
      <c r="I12" s="5">
        <v>123569751</v>
      </c>
    </row>
    <row r="13" spans="1:10" x14ac:dyDescent="0.25">
      <c r="A13" s="29" t="s">
        <v>33</v>
      </c>
      <c r="B13" s="7">
        <f t="shared" ref="B13:I13" si="1">B8+B10-B11-B12</f>
        <v>957591357</v>
      </c>
      <c r="C13" s="7">
        <f t="shared" si="1"/>
        <v>420347306</v>
      </c>
      <c r="D13" s="7">
        <f t="shared" si="1"/>
        <v>642530881</v>
      </c>
      <c r="E13" s="7">
        <f t="shared" si="1"/>
        <v>245875127</v>
      </c>
      <c r="F13" s="7">
        <f t="shared" si="1"/>
        <v>528069006</v>
      </c>
      <c r="G13" s="7">
        <f t="shared" si="1"/>
        <v>819418163</v>
      </c>
      <c r="H13" s="7">
        <f t="shared" si="1"/>
        <v>0</v>
      </c>
      <c r="I13" s="7">
        <f t="shared" si="1"/>
        <v>301565042</v>
      </c>
    </row>
    <row r="14" spans="1:10" x14ac:dyDescent="0.25">
      <c r="A14" s="30" t="s">
        <v>81</v>
      </c>
      <c r="B14" s="5"/>
      <c r="C14" s="5"/>
      <c r="E14" s="5"/>
      <c r="F14" s="5"/>
    </row>
    <row r="15" spans="1:10" x14ac:dyDescent="0.25">
      <c r="A15" t="s">
        <v>34</v>
      </c>
      <c r="B15" s="5">
        <v>15774881</v>
      </c>
      <c r="C15" s="5">
        <v>11793966</v>
      </c>
      <c r="D15" s="13">
        <v>16148891</v>
      </c>
      <c r="E15" s="5">
        <v>7173142</v>
      </c>
      <c r="F15" s="5">
        <v>7561179</v>
      </c>
      <c r="G15" s="5">
        <v>11826210</v>
      </c>
      <c r="I15" s="5">
        <v>4550018</v>
      </c>
    </row>
    <row r="16" spans="1:10" x14ac:dyDescent="0.25">
      <c r="A16" t="s">
        <v>56</v>
      </c>
      <c r="B16" s="5">
        <v>-232175115</v>
      </c>
      <c r="C16" s="5">
        <v>78754279</v>
      </c>
      <c r="D16" s="13">
        <v>547041092</v>
      </c>
      <c r="E16" s="5">
        <v>67978786</v>
      </c>
      <c r="F16" s="5">
        <v>124955510</v>
      </c>
      <c r="G16" s="5">
        <v>-609768465</v>
      </c>
      <c r="I16" s="5">
        <v>34247662</v>
      </c>
    </row>
    <row r="17" spans="1:9" x14ac:dyDescent="0.25">
      <c r="A17" t="s">
        <v>67</v>
      </c>
      <c r="B17" s="5"/>
      <c r="C17" s="5">
        <v>358989743</v>
      </c>
      <c r="D17" s="13">
        <v>128228144</v>
      </c>
      <c r="E17" s="5">
        <v>223719988</v>
      </c>
      <c r="F17" s="5">
        <v>498667930</v>
      </c>
      <c r="I17">
        <v>221681697</v>
      </c>
    </row>
    <row r="18" spans="1:9" x14ac:dyDescent="0.25">
      <c r="A18" t="s">
        <v>35</v>
      </c>
      <c r="B18" s="5"/>
      <c r="C18" s="5"/>
      <c r="E18" s="5"/>
      <c r="F18" s="5"/>
    </row>
    <row r="19" spans="1:9" x14ac:dyDescent="0.25">
      <c r="A19" s="29" t="s">
        <v>82</v>
      </c>
      <c r="B19" s="7">
        <f>B13+B15-B17+B16</f>
        <v>741191123</v>
      </c>
      <c r="C19" s="7">
        <f>C13+C15-C17+C16</f>
        <v>151905808</v>
      </c>
      <c r="D19" s="7">
        <f>D13+D15-D16+D17</f>
        <v>239866824</v>
      </c>
      <c r="E19" s="7">
        <f>E13+E15-E17+E16</f>
        <v>97307067</v>
      </c>
      <c r="F19" s="7">
        <f>F13+F15-F17+F16</f>
        <v>161917765</v>
      </c>
      <c r="G19" s="7">
        <f>G13+G15-G17+G16</f>
        <v>221475908</v>
      </c>
      <c r="H19" s="7">
        <f t="shared" ref="H19:I19" si="2">H13+H15-H17+H16</f>
        <v>0</v>
      </c>
      <c r="I19" s="7">
        <f t="shared" si="2"/>
        <v>118681025</v>
      </c>
    </row>
    <row r="20" spans="1:9" x14ac:dyDescent="0.25">
      <c r="A20" t="s">
        <v>36</v>
      </c>
      <c r="B20" s="5">
        <v>35294815</v>
      </c>
      <c r="C20" s="5">
        <v>7233610</v>
      </c>
      <c r="D20" s="13">
        <v>11422230</v>
      </c>
      <c r="E20" s="5">
        <v>4633670</v>
      </c>
      <c r="F20" s="5">
        <v>7710370</v>
      </c>
      <c r="G20" s="5">
        <v>10546472</v>
      </c>
      <c r="I20" s="5">
        <v>5651477</v>
      </c>
    </row>
    <row r="21" spans="1:9" x14ac:dyDescent="0.25">
      <c r="A21" s="29" t="s">
        <v>83</v>
      </c>
      <c r="B21" s="7">
        <f t="shared" ref="B21:I21" si="3">B19-B20</f>
        <v>705896308</v>
      </c>
      <c r="C21" s="7">
        <f t="shared" si="3"/>
        <v>144672198</v>
      </c>
      <c r="D21" s="7">
        <f t="shared" si="3"/>
        <v>228444594</v>
      </c>
      <c r="E21" s="7">
        <f t="shared" si="3"/>
        <v>92673397</v>
      </c>
      <c r="F21" s="7">
        <f t="shared" si="3"/>
        <v>154207395</v>
      </c>
      <c r="G21" s="7">
        <f t="shared" si="3"/>
        <v>210929436</v>
      </c>
      <c r="H21" s="7">
        <f t="shared" si="3"/>
        <v>0</v>
      </c>
      <c r="I21" s="7">
        <f t="shared" si="3"/>
        <v>113029548</v>
      </c>
    </row>
    <row r="22" spans="1:9" x14ac:dyDescent="0.25">
      <c r="A22" s="26" t="s">
        <v>84</v>
      </c>
      <c r="B22" s="5"/>
      <c r="C22" s="5"/>
      <c r="E22" s="5"/>
      <c r="F22" s="5"/>
    </row>
    <row r="23" spans="1:9" x14ac:dyDescent="0.25">
      <c r="A23" t="s">
        <v>37</v>
      </c>
      <c r="B23" s="11">
        <v>152507685</v>
      </c>
      <c r="C23" s="10">
        <v>10614432</v>
      </c>
      <c r="D23" s="13">
        <v>29291743</v>
      </c>
      <c r="E23" s="5">
        <v>862564</v>
      </c>
      <c r="F23" s="5">
        <v>16178724</v>
      </c>
      <c r="G23" s="33">
        <v>17178664</v>
      </c>
      <c r="I23" s="33">
        <v>14376019</v>
      </c>
    </row>
    <row r="24" spans="1:9" x14ac:dyDescent="0.25">
      <c r="A24" t="s">
        <v>38</v>
      </c>
      <c r="B24" s="22">
        <v>23966392</v>
      </c>
      <c r="C24" s="12">
        <v>25553617</v>
      </c>
      <c r="D24" s="13">
        <v>27819405</v>
      </c>
      <c r="E24" s="5">
        <v>22305785</v>
      </c>
      <c r="F24" s="5">
        <v>22373125</v>
      </c>
      <c r="G24" s="33">
        <v>35553695</v>
      </c>
      <c r="I24" s="33">
        <v>13881368</v>
      </c>
    </row>
    <row r="25" spans="1:9" x14ac:dyDescent="0.25">
      <c r="B25" s="5">
        <f>B23+B24</f>
        <v>176474077</v>
      </c>
      <c r="C25" s="5">
        <f t="shared" ref="C25" si="4">C23+C24</f>
        <v>36168049</v>
      </c>
      <c r="D25" s="5">
        <f>D23+D24</f>
        <v>57111148</v>
      </c>
      <c r="E25" s="5">
        <f t="shared" ref="E25" si="5">E23+E24</f>
        <v>23168349</v>
      </c>
      <c r="F25" s="7">
        <f>F23+F24</f>
        <v>38551849</v>
      </c>
      <c r="G25" s="7">
        <f>G23+G24</f>
        <v>52732359</v>
      </c>
      <c r="H25" s="7">
        <f t="shared" ref="H25:I25" si="6">H23+H24</f>
        <v>0</v>
      </c>
      <c r="I25" s="7">
        <f t="shared" si="6"/>
        <v>28257387</v>
      </c>
    </row>
    <row r="26" spans="1:9" x14ac:dyDescent="0.25">
      <c r="A26" s="29" t="s">
        <v>85</v>
      </c>
      <c r="B26" s="7">
        <f t="shared" ref="B26:I26" si="7">B21-B25</f>
        <v>529422231</v>
      </c>
      <c r="C26" s="7">
        <f t="shared" si="7"/>
        <v>108504149</v>
      </c>
      <c r="D26" s="7">
        <f t="shared" si="7"/>
        <v>171333446</v>
      </c>
      <c r="E26" s="7">
        <f t="shared" si="7"/>
        <v>69505048</v>
      </c>
      <c r="F26" s="7">
        <f t="shared" si="7"/>
        <v>115655546</v>
      </c>
      <c r="G26" s="7">
        <f t="shared" si="7"/>
        <v>158197077</v>
      </c>
      <c r="H26" s="7">
        <f t="shared" si="7"/>
        <v>0</v>
      </c>
      <c r="I26" s="7">
        <f t="shared" si="7"/>
        <v>84772161</v>
      </c>
    </row>
    <row r="27" spans="1:9" x14ac:dyDescent="0.25">
      <c r="A27" s="1"/>
      <c r="B27" s="1"/>
      <c r="C27" s="1"/>
    </row>
    <row r="28" spans="1:9" x14ac:dyDescent="0.25">
      <c r="A28" s="29" t="s">
        <v>86</v>
      </c>
      <c r="B28" s="6">
        <f>B26/('1'!B43/10)</f>
        <v>3.5651328686868689</v>
      </c>
      <c r="C28" s="6">
        <f>C26/('1'!C43/10)</f>
        <v>0.73066767003367006</v>
      </c>
      <c r="D28" s="6">
        <f>D26/('1'!D43/10)</f>
        <v>1.1537605791245791</v>
      </c>
      <c r="E28" s="6">
        <f>E26/('1'!E43/10)</f>
        <v>0.46804746127946129</v>
      </c>
      <c r="F28" s="6">
        <f>F26/('1'!F43/10)</f>
        <v>0.77882522558922562</v>
      </c>
      <c r="G28" s="6">
        <f>G26/('1'!G43/10)</f>
        <v>1.0653001818181818</v>
      </c>
      <c r="H28" s="6" t="e">
        <f>H26/('1'!H43/10)</f>
        <v>#DIV/0!</v>
      </c>
      <c r="I28" s="6">
        <f>I26/('1'!I43/10)</f>
        <v>0.57085630303030299</v>
      </c>
    </row>
    <row r="29" spans="1:9" x14ac:dyDescent="0.25">
      <c r="A29" s="30" t="s">
        <v>87</v>
      </c>
      <c r="B29">
        <v>148500000</v>
      </c>
      <c r="C29">
        <v>148500000</v>
      </c>
      <c r="D29">
        <v>148500000</v>
      </c>
      <c r="E29">
        <v>148500000</v>
      </c>
      <c r="F29">
        <v>148500000</v>
      </c>
      <c r="G29">
        <v>148500000</v>
      </c>
      <c r="H29">
        <v>148500000</v>
      </c>
      <c r="I29">
        <v>148500000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pane xSplit="1" ySplit="5" topLeftCell="H30" activePane="bottomRight" state="frozen"/>
      <selection pane="topRight" activeCell="B1" sqref="B1"/>
      <selection pane="bottomLeft" activeCell="A6" sqref="A6"/>
      <selection pane="bottomRight" activeCell="N42" sqref="N42"/>
    </sheetView>
  </sheetViews>
  <sheetFormatPr defaultRowHeight="15" x14ac:dyDescent="0.25"/>
  <cols>
    <col min="1" max="1" width="49.28515625" customWidth="1"/>
    <col min="2" max="3" width="17.7109375" bestFit="1" customWidth="1"/>
    <col min="4" max="4" width="16" bestFit="1" customWidth="1"/>
    <col min="5" max="6" width="15" bestFit="1" customWidth="1"/>
    <col min="7" max="7" width="18.7109375" bestFit="1" customWidth="1"/>
    <col min="8" max="8" width="10" bestFit="1" customWidth="1"/>
    <col min="9" max="9" width="17.7109375" bestFit="1" customWidth="1"/>
  </cols>
  <sheetData>
    <row r="1" spans="1:9" ht="18.75" x14ac:dyDescent="0.3">
      <c r="A1" s="3" t="s">
        <v>0</v>
      </c>
    </row>
    <row r="2" spans="1:9" ht="15.75" x14ac:dyDescent="0.25">
      <c r="A2" s="24" t="s">
        <v>88</v>
      </c>
    </row>
    <row r="3" spans="1:9" ht="15.75" x14ac:dyDescent="0.25">
      <c r="A3" s="24" t="s">
        <v>69</v>
      </c>
    </row>
    <row r="4" spans="1:9" x14ac:dyDescent="0.25">
      <c r="B4" s="19" t="s">
        <v>63</v>
      </c>
      <c r="C4" s="19" t="s">
        <v>64</v>
      </c>
      <c r="D4" s="19" t="s">
        <v>63</v>
      </c>
      <c r="E4" s="19" t="s">
        <v>65</v>
      </c>
      <c r="F4" s="19" t="s">
        <v>64</v>
      </c>
      <c r="G4" s="31" t="s">
        <v>63</v>
      </c>
      <c r="I4" s="31" t="s">
        <v>64</v>
      </c>
    </row>
    <row r="5" spans="1:9" x14ac:dyDescent="0.25">
      <c r="B5" s="20">
        <v>42825</v>
      </c>
      <c r="C5" s="20">
        <v>43100</v>
      </c>
      <c r="D5" s="20">
        <v>43190</v>
      </c>
      <c r="E5" s="20">
        <v>43373</v>
      </c>
      <c r="F5" s="20">
        <v>43465</v>
      </c>
      <c r="G5" s="32">
        <v>43555</v>
      </c>
      <c r="I5" s="32">
        <v>43738</v>
      </c>
    </row>
    <row r="6" spans="1:9" x14ac:dyDescent="0.25">
      <c r="A6" s="29" t="s">
        <v>89</v>
      </c>
    </row>
    <row r="7" spans="1:9" x14ac:dyDescent="0.25">
      <c r="A7" s="2" t="s">
        <v>53</v>
      </c>
      <c r="B7" s="5">
        <v>6964663945</v>
      </c>
      <c r="C7" s="5">
        <v>4081371817</v>
      </c>
      <c r="D7" s="13">
        <v>9303067727</v>
      </c>
      <c r="E7" s="5">
        <v>2995922539</v>
      </c>
      <c r="F7" s="5">
        <v>6660837322</v>
      </c>
      <c r="G7" s="5">
        <v>10994810585</v>
      </c>
      <c r="I7" s="5">
        <v>2766221540</v>
      </c>
    </row>
    <row r="8" spans="1:9" x14ac:dyDescent="0.25">
      <c r="A8" t="s">
        <v>39</v>
      </c>
      <c r="B8" s="5"/>
      <c r="C8" s="5">
        <v>181921286</v>
      </c>
      <c r="D8" s="13">
        <v>108705386</v>
      </c>
      <c r="E8" s="5">
        <v>53787500</v>
      </c>
      <c r="F8" s="5">
        <v>136687500</v>
      </c>
      <c r="G8" s="5">
        <v>13183431</v>
      </c>
    </row>
    <row r="9" spans="1:9" x14ac:dyDescent="0.25">
      <c r="A9" t="s">
        <v>40</v>
      </c>
      <c r="B9" s="5">
        <v>12807821</v>
      </c>
      <c r="C9" s="5">
        <v>11793966</v>
      </c>
      <c r="D9" s="13">
        <v>15346947</v>
      </c>
      <c r="E9" s="5">
        <v>7429169</v>
      </c>
      <c r="F9" s="5">
        <v>7789624</v>
      </c>
      <c r="G9" s="5">
        <v>209242491</v>
      </c>
      <c r="I9" s="5">
        <v>8496213</v>
      </c>
    </row>
    <row r="10" spans="1:9" x14ac:dyDescent="0.25">
      <c r="A10" t="s">
        <v>41</v>
      </c>
      <c r="B10" s="5">
        <v>126105342</v>
      </c>
      <c r="C10" s="5">
        <v>74566832</v>
      </c>
      <c r="D10" s="13">
        <v>114467820</v>
      </c>
      <c r="E10" s="5">
        <v>73748667</v>
      </c>
      <c r="F10" s="5">
        <v>142385024</v>
      </c>
      <c r="I10">
        <v>24586467</v>
      </c>
    </row>
    <row r="11" spans="1:9" x14ac:dyDescent="0.25">
      <c r="A11" t="s">
        <v>42</v>
      </c>
      <c r="B11" s="5">
        <v>-5829938848</v>
      </c>
      <c r="C11" s="5">
        <v>-4174359537</v>
      </c>
      <c r="D11" s="5">
        <v>-7196428887</v>
      </c>
      <c r="E11" s="5">
        <v>-2852043879</v>
      </c>
      <c r="F11" s="5">
        <v>-6117267857</v>
      </c>
      <c r="G11" s="5">
        <v>-10066268947</v>
      </c>
      <c r="I11" s="5">
        <v>-2234257062</v>
      </c>
    </row>
    <row r="12" spans="1:9" x14ac:dyDescent="0.25">
      <c r="A12" t="s">
        <v>43</v>
      </c>
      <c r="B12" s="5">
        <v>-248793835</v>
      </c>
      <c r="C12" s="5">
        <v>-393975318</v>
      </c>
      <c r="D12" s="5">
        <v>-670144694</v>
      </c>
      <c r="E12" s="5">
        <v>-31968435</v>
      </c>
      <c r="F12" s="5">
        <v>-198070854</v>
      </c>
      <c r="G12" s="5">
        <v>-270321350</v>
      </c>
      <c r="I12" s="5">
        <v>-364921915</v>
      </c>
    </row>
    <row r="13" spans="1:9" x14ac:dyDescent="0.25">
      <c r="A13" t="s">
        <v>44</v>
      </c>
      <c r="B13" s="5">
        <v>-256640735</v>
      </c>
      <c r="C13" s="5">
        <v>-272264058</v>
      </c>
      <c r="D13" s="5">
        <v>-458591132</v>
      </c>
      <c r="E13" s="5">
        <v>-145306145</v>
      </c>
      <c r="F13" s="5">
        <v>-284897281</v>
      </c>
      <c r="G13" s="5">
        <v>-508342471</v>
      </c>
      <c r="I13" s="5">
        <v>-115394566</v>
      </c>
    </row>
    <row r="14" spans="1:9" x14ac:dyDescent="0.25">
      <c r="A14" s="1"/>
      <c r="B14" s="7">
        <f>SUM(B7:B13)</f>
        <v>768203690</v>
      </c>
      <c r="C14" s="7">
        <f t="shared" ref="C14:I14" si="0">SUM(C7:C13)</f>
        <v>-490945012</v>
      </c>
      <c r="D14" s="7">
        <f>SUM(D7:D13)</f>
        <v>1216423167</v>
      </c>
      <c r="E14" s="7">
        <f t="shared" si="0"/>
        <v>101569416</v>
      </c>
      <c r="F14" s="7">
        <f t="shared" si="0"/>
        <v>347463478</v>
      </c>
      <c r="G14" s="7">
        <f t="shared" si="0"/>
        <v>372303739</v>
      </c>
      <c r="H14" s="7">
        <f t="shared" si="0"/>
        <v>0</v>
      </c>
      <c r="I14" s="7">
        <f t="shared" si="0"/>
        <v>84730677</v>
      </c>
    </row>
    <row r="15" spans="1:9" x14ac:dyDescent="0.25">
      <c r="B15" s="5"/>
      <c r="C15" s="5"/>
      <c r="E15" s="5"/>
      <c r="F15" s="5"/>
    </row>
    <row r="16" spans="1:9" x14ac:dyDescent="0.25">
      <c r="A16" s="29" t="s">
        <v>90</v>
      </c>
      <c r="B16" s="5"/>
      <c r="C16" s="5"/>
      <c r="E16" s="5"/>
      <c r="F16" s="5"/>
    </row>
    <row r="17" spans="1:9" x14ac:dyDescent="0.25">
      <c r="A17" t="s">
        <v>45</v>
      </c>
      <c r="B17" s="5">
        <v>-1373795565</v>
      </c>
      <c r="C17" s="5">
        <v>-2820105230</v>
      </c>
      <c r="D17" s="13">
        <v>-1809707210</v>
      </c>
      <c r="E17" s="5">
        <v>-516702222</v>
      </c>
      <c r="F17" s="5">
        <v>-573367718</v>
      </c>
      <c r="G17" s="5">
        <v>-557902709</v>
      </c>
      <c r="I17" s="5">
        <v>-656141839</v>
      </c>
    </row>
    <row r="18" spans="1:9" x14ac:dyDescent="0.25">
      <c r="A18" s="2" t="s">
        <v>54</v>
      </c>
      <c r="B18" s="5">
        <v>907700</v>
      </c>
      <c r="C18" s="5"/>
      <c r="E18" s="5"/>
      <c r="F18" s="5">
        <v>1001315</v>
      </c>
      <c r="G18">
        <v>1001315</v>
      </c>
    </row>
    <row r="19" spans="1:9" x14ac:dyDescent="0.25">
      <c r="A19" t="s">
        <v>57</v>
      </c>
      <c r="B19" s="5">
        <v>-927689820</v>
      </c>
      <c r="C19" s="5">
        <v>1831371284</v>
      </c>
      <c r="D19" s="13">
        <v>726550028</v>
      </c>
      <c r="E19" s="5">
        <v>80228792</v>
      </c>
      <c r="F19" s="5">
        <v>-201730243</v>
      </c>
      <c r="G19" s="5">
        <v>-262410754</v>
      </c>
      <c r="I19" s="5">
        <v>-62221853</v>
      </c>
    </row>
    <row r="20" spans="1:9" x14ac:dyDescent="0.25">
      <c r="A20" t="s">
        <v>4</v>
      </c>
      <c r="B20" s="5">
        <v>-201442945</v>
      </c>
      <c r="C20" s="5">
        <v>-10415963</v>
      </c>
      <c r="D20" s="13">
        <v>-9906153</v>
      </c>
      <c r="E20" s="5">
        <v>-121965</v>
      </c>
      <c r="F20" s="5">
        <v>-196135</v>
      </c>
      <c r="G20" s="5">
        <v>-203721</v>
      </c>
      <c r="I20" s="5">
        <v>-11991</v>
      </c>
    </row>
    <row r="21" spans="1:9" x14ac:dyDescent="0.25">
      <c r="A21" t="s">
        <v>46</v>
      </c>
      <c r="B21" s="5">
        <v>221432597</v>
      </c>
      <c r="C21" s="5">
        <v>-549931094</v>
      </c>
      <c r="D21" s="13">
        <v>-810582321</v>
      </c>
      <c r="E21" s="5">
        <v>-236818853</v>
      </c>
      <c r="F21" s="5">
        <v>-423432466</v>
      </c>
      <c r="G21" s="5">
        <v>-78445372</v>
      </c>
    </row>
    <row r="22" spans="1:9" x14ac:dyDescent="0.25">
      <c r="A22" s="1"/>
      <c r="B22" s="7">
        <f>SUM(B17:B21)</f>
        <v>-2280588033</v>
      </c>
      <c r="C22" s="7">
        <f t="shared" ref="C22:I22" si="1">SUM(C17:C21)</f>
        <v>-1549081003</v>
      </c>
      <c r="D22" s="7">
        <f>SUM(D17:D21)</f>
        <v>-1903645656</v>
      </c>
      <c r="E22" s="7">
        <f t="shared" si="1"/>
        <v>-673414248</v>
      </c>
      <c r="F22" s="7">
        <f t="shared" si="1"/>
        <v>-1197725247</v>
      </c>
      <c r="G22" s="7">
        <f t="shared" si="1"/>
        <v>-897961241</v>
      </c>
      <c r="H22" s="7">
        <f t="shared" si="1"/>
        <v>0</v>
      </c>
      <c r="I22" s="7">
        <f t="shared" si="1"/>
        <v>-718375683</v>
      </c>
    </row>
    <row r="23" spans="1:9" x14ac:dyDescent="0.25">
      <c r="B23" s="5"/>
      <c r="C23" s="5"/>
      <c r="E23" s="5"/>
      <c r="F23" s="5"/>
    </row>
    <row r="24" spans="1:9" x14ac:dyDescent="0.25">
      <c r="A24" s="29" t="s">
        <v>91</v>
      </c>
      <c r="B24" s="5"/>
      <c r="C24" s="5"/>
      <c r="E24" s="5"/>
      <c r="F24" s="5"/>
    </row>
    <row r="25" spans="1:9" x14ac:dyDescent="0.25">
      <c r="A25" t="s">
        <v>47</v>
      </c>
      <c r="B25" s="5">
        <v>1386864291</v>
      </c>
      <c r="C25" s="5">
        <v>1828659907</v>
      </c>
      <c r="D25" s="13">
        <v>1166167329</v>
      </c>
      <c r="E25" s="5">
        <v>953514659</v>
      </c>
      <c r="F25" s="5">
        <v>1712536140</v>
      </c>
      <c r="G25" s="5">
        <v>2017639033</v>
      </c>
      <c r="I25" s="5">
        <v>1391485211</v>
      </c>
    </row>
    <row r="26" spans="1:9" x14ac:dyDescent="0.25">
      <c r="A26" t="s">
        <v>48</v>
      </c>
      <c r="B26" s="5">
        <v>999307404</v>
      </c>
      <c r="C26" s="5">
        <v>699050417</v>
      </c>
      <c r="D26" s="13">
        <v>718150717</v>
      </c>
      <c r="E26" s="5">
        <v>67506295</v>
      </c>
      <c r="F26" s="5">
        <v>-63955260</v>
      </c>
      <c r="G26" s="5">
        <v>-198857529</v>
      </c>
      <c r="I26" s="5">
        <v>-753731716</v>
      </c>
    </row>
    <row r="27" spans="1:9" x14ac:dyDescent="0.25">
      <c r="A27" t="s">
        <v>49</v>
      </c>
      <c r="B27" s="5">
        <v>-363875141</v>
      </c>
      <c r="C27" s="5">
        <v>-359777691</v>
      </c>
      <c r="D27" s="5">
        <v>-547041092</v>
      </c>
      <c r="E27" s="5">
        <v>-223719988</v>
      </c>
      <c r="F27" s="5">
        <v>-498667930</v>
      </c>
      <c r="G27" s="5">
        <v>-782067733</v>
      </c>
      <c r="I27" s="5">
        <v>-219639847</v>
      </c>
    </row>
    <row r="28" spans="1:9" x14ac:dyDescent="0.25">
      <c r="A28" t="s">
        <v>102</v>
      </c>
      <c r="B28" s="5"/>
      <c r="C28" s="5"/>
      <c r="D28" s="5"/>
      <c r="E28" s="5"/>
      <c r="F28" s="5"/>
      <c r="G28" s="5"/>
      <c r="I28" s="5">
        <v>116027778</v>
      </c>
    </row>
    <row r="29" spans="1:9" x14ac:dyDescent="0.25">
      <c r="A29" t="s">
        <v>55</v>
      </c>
      <c r="B29" s="5"/>
      <c r="E29" s="5"/>
      <c r="F29" s="5"/>
    </row>
    <row r="30" spans="1:9" x14ac:dyDescent="0.25">
      <c r="A30" t="s">
        <v>50</v>
      </c>
      <c r="B30" s="5">
        <v>-61053</v>
      </c>
      <c r="C30" s="5"/>
      <c r="E30" s="5"/>
      <c r="F30" s="5"/>
    </row>
    <row r="31" spans="1:9" ht="30" x14ac:dyDescent="0.25">
      <c r="A31" s="4" t="s">
        <v>51</v>
      </c>
      <c r="B31" s="5"/>
      <c r="C31" s="5"/>
      <c r="D31" s="13"/>
      <c r="E31" s="5">
        <v>-620</v>
      </c>
      <c r="F31" s="5">
        <v>-49</v>
      </c>
      <c r="G31" s="5">
        <v>-49</v>
      </c>
    </row>
    <row r="32" spans="1:9" x14ac:dyDescent="0.25">
      <c r="A32" t="s">
        <v>52</v>
      </c>
      <c r="B32" s="5">
        <v>-294472937</v>
      </c>
      <c r="C32" s="5">
        <v>-50240</v>
      </c>
      <c r="D32" s="5">
        <v>-295647552</v>
      </c>
      <c r="E32" s="5">
        <v>-113589</v>
      </c>
      <c r="F32" s="5">
        <v>-130006</v>
      </c>
      <c r="G32" s="5">
        <v>-221857596</v>
      </c>
      <c r="I32" s="5">
        <v>-2549</v>
      </c>
    </row>
    <row r="33" spans="1:9" x14ac:dyDescent="0.25">
      <c r="A33" s="1"/>
      <c r="B33" s="7">
        <f>SUM(B25:B32)</f>
        <v>1727762564</v>
      </c>
      <c r="C33" s="7">
        <f>SUM(C25:C32)</f>
        <v>2167882393</v>
      </c>
      <c r="D33" s="7">
        <f>SUM(D25:D32)</f>
        <v>1041629402</v>
      </c>
      <c r="E33" s="7">
        <f t="shared" ref="E33:I33" si="2">SUM(E25:E32)</f>
        <v>797186757</v>
      </c>
      <c r="F33" s="7">
        <f t="shared" si="2"/>
        <v>1149782895</v>
      </c>
      <c r="G33" s="7">
        <f t="shared" si="2"/>
        <v>814856126</v>
      </c>
      <c r="H33" s="7">
        <f t="shared" si="2"/>
        <v>0</v>
      </c>
      <c r="I33" s="7">
        <f t="shared" si="2"/>
        <v>534138877</v>
      </c>
    </row>
    <row r="34" spans="1:9" x14ac:dyDescent="0.25">
      <c r="B34" s="5"/>
      <c r="C34" s="5"/>
      <c r="E34" s="5"/>
      <c r="F34" s="5"/>
    </row>
    <row r="35" spans="1:9" x14ac:dyDescent="0.25">
      <c r="A35" s="1" t="s">
        <v>92</v>
      </c>
      <c r="B35" s="7">
        <f>B33+B22+B14</f>
        <v>215378221</v>
      </c>
      <c r="C35" s="7">
        <f t="shared" ref="C35:I35" si="3">C33+C22+C14</f>
        <v>127856378</v>
      </c>
      <c r="D35" s="7">
        <f>D33+D22+D14</f>
        <v>354406913</v>
      </c>
      <c r="E35" s="7">
        <f t="shared" si="3"/>
        <v>225341925</v>
      </c>
      <c r="F35" s="7">
        <f t="shared" si="3"/>
        <v>299521126</v>
      </c>
      <c r="G35" s="7">
        <f t="shared" si="3"/>
        <v>289198624</v>
      </c>
      <c r="H35" s="7">
        <f t="shared" si="3"/>
        <v>0</v>
      </c>
      <c r="I35" s="7">
        <f t="shared" si="3"/>
        <v>-99506129</v>
      </c>
    </row>
    <row r="36" spans="1:9" x14ac:dyDescent="0.25">
      <c r="A36" s="30" t="s">
        <v>93</v>
      </c>
      <c r="B36" s="5">
        <v>3683336114</v>
      </c>
      <c r="C36" s="5">
        <v>3856614400</v>
      </c>
      <c r="D36" s="13">
        <v>3856614400</v>
      </c>
      <c r="E36" s="5">
        <v>4313445362</v>
      </c>
      <c r="F36" s="5">
        <v>4313445362</v>
      </c>
      <c r="G36" s="5">
        <v>4313445362</v>
      </c>
      <c r="I36" s="5">
        <v>2201084256</v>
      </c>
    </row>
    <row r="37" spans="1:9" x14ac:dyDescent="0.25">
      <c r="A37" s="29" t="s">
        <v>94</v>
      </c>
      <c r="B37" s="7">
        <f>B35+B36</f>
        <v>3898714335</v>
      </c>
      <c r="C37" s="7">
        <f t="shared" ref="C37:I37" si="4">C35+C36</f>
        <v>3984470778</v>
      </c>
      <c r="D37" s="7">
        <f>D35+D36</f>
        <v>4211021313</v>
      </c>
      <c r="E37" s="7">
        <f t="shared" si="4"/>
        <v>4538787287</v>
      </c>
      <c r="F37" s="7">
        <f t="shared" si="4"/>
        <v>4612966488</v>
      </c>
      <c r="G37" s="7">
        <f t="shared" si="4"/>
        <v>4602643986</v>
      </c>
      <c r="H37" s="7">
        <f t="shared" si="4"/>
        <v>0</v>
      </c>
      <c r="I37" s="7">
        <f t="shared" si="4"/>
        <v>2101578127</v>
      </c>
    </row>
    <row r="40" spans="1:9" x14ac:dyDescent="0.25">
      <c r="A40" s="29" t="s">
        <v>95</v>
      </c>
      <c r="B40" s="6">
        <f>B14/('1'!B43/10)</f>
        <v>5.1730888215488218</v>
      </c>
      <c r="C40" s="6">
        <f>C14/('1'!C43/10)</f>
        <v>-3.3060270168350168</v>
      </c>
      <c r="D40" s="6">
        <f>D14/('1'!D43/10)</f>
        <v>8.1914017979797986</v>
      </c>
      <c r="E40" s="6">
        <f>E14/('1'!E43/10)</f>
        <v>0.68396913131313131</v>
      </c>
      <c r="F40" s="6">
        <f>F14/('1'!F43/10)</f>
        <v>2.3398214006734008</v>
      </c>
      <c r="G40" s="6">
        <f>G14/('1'!G43/10)</f>
        <v>2.5070958855218857</v>
      </c>
      <c r="H40" s="6" t="e">
        <f>H14/('1'!H43/10)</f>
        <v>#DIV/0!</v>
      </c>
      <c r="I40" s="6">
        <f>I14/('1'!I43/10)</f>
        <v>0.57057694949494953</v>
      </c>
    </row>
    <row r="41" spans="1:9" x14ac:dyDescent="0.25">
      <c r="A41" s="29" t="s">
        <v>96</v>
      </c>
      <c r="B41">
        <f>'2'!B29</f>
        <v>148500000</v>
      </c>
      <c r="C41">
        <f>'2'!C29</f>
        <v>148500000</v>
      </c>
      <c r="D41">
        <f>'2'!D29</f>
        <v>148500000</v>
      </c>
      <c r="E41">
        <f>'2'!E29</f>
        <v>148500000</v>
      </c>
      <c r="F41">
        <f>'2'!F29</f>
        <v>148500000</v>
      </c>
      <c r="G41">
        <f>'2'!G29</f>
        <v>148500000</v>
      </c>
      <c r="H41">
        <f>'2'!H29</f>
        <v>148500000</v>
      </c>
      <c r="I41">
        <f>'2'!I29</f>
        <v>148500000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F11"/>
    </sheetView>
  </sheetViews>
  <sheetFormatPr defaultRowHeight="15" x14ac:dyDescent="0.25"/>
  <cols>
    <col min="1" max="1" width="31.28515625" bestFit="1" customWidth="1"/>
  </cols>
  <sheetData>
    <row r="1" spans="1:8" ht="18.75" x14ac:dyDescent="0.3">
      <c r="A1" s="3" t="s">
        <v>0</v>
      </c>
    </row>
    <row r="2" spans="1:8" x14ac:dyDescent="0.25">
      <c r="A2" s="1" t="s">
        <v>101</v>
      </c>
    </row>
    <row r="3" spans="1:8" ht="15.75" x14ac:dyDescent="0.25">
      <c r="A3" s="24" t="s">
        <v>69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97</v>
      </c>
      <c r="B5" s="17" t="e">
        <f>'2'!#REF!/'1'!#REF!</f>
        <v>#REF!</v>
      </c>
      <c r="C5" s="17" t="e">
        <f>'2'!#REF!/'1'!#REF!</f>
        <v>#REF!</v>
      </c>
      <c r="D5" s="17" t="e">
        <f>'2'!#REF!/'1'!#REF!</f>
        <v>#REF!</v>
      </c>
      <c r="E5" s="17">
        <f>'2'!C26/'1'!C22</f>
        <v>5.2224307912975354E-3</v>
      </c>
      <c r="F5" s="17">
        <f>'2'!B26/'1'!B22</f>
        <v>3.0982197955772142E-2</v>
      </c>
      <c r="G5" s="17">
        <f>'2'!E26/'1'!E22</f>
        <v>3.3249833172575424E-3</v>
      </c>
      <c r="H5" s="17">
        <f>'2'!F26/'1'!F22</f>
        <v>5.3365369265956407E-3</v>
      </c>
    </row>
    <row r="6" spans="1:8" x14ac:dyDescent="0.25">
      <c r="A6" t="s">
        <v>98</v>
      </c>
      <c r="B6" s="17" t="e">
        <f>'2'!#REF!/'1'!#REF!</f>
        <v>#REF!</v>
      </c>
      <c r="C6" s="17" t="e">
        <f>'2'!#REF!/'1'!#REF!</f>
        <v>#REF!</v>
      </c>
      <c r="D6" s="17" t="e">
        <f>'2'!#REF!/'1'!#REF!</f>
        <v>#REF!</v>
      </c>
      <c r="E6" s="17">
        <f>'2'!C26/'1'!C42</f>
        <v>1.5684526895449191E-2</v>
      </c>
      <c r="F6" s="17">
        <f>'2'!B26/'1'!B42</f>
        <v>7.6023875099286459E-2</v>
      </c>
      <c r="G6" s="17">
        <f>'2'!E26/'1'!E42</f>
        <v>9.6593195064373725E-3</v>
      </c>
      <c r="H6" s="17">
        <f>'2'!F26/'1'!F42</f>
        <v>1.6473192234005504E-2</v>
      </c>
    </row>
    <row r="7" spans="1:8" x14ac:dyDescent="0.25">
      <c r="A7" t="s">
        <v>59</v>
      </c>
      <c r="B7" s="17" t="e">
        <f>'1'!#REF!/'1'!#REF!</f>
        <v>#REF!</v>
      </c>
      <c r="C7" s="17" t="e">
        <f>'1'!#REF!/'1'!#REF!</f>
        <v>#REF!</v>
      </c>
      <c r="D7" s="17" t="e">
        <f>'1'!#REF!/'1'!#REF!</f>
        <v>#REF!</v>
      </c>
      <c r="E7" s="17">
        <f>'1'!C27/'1'!C42</f>
        <v>0.36535244769451275</v>
      </c>
      <c r="F7" s="17">
        <f>'1'!B27/'1'!B42</f>
        <v>0.21015984598285489</v>
      </c>
      <c r="G7" s="17">
        <f>'1'!E27/'1'!E42</f>
        <v>0.28690513212233509</v>
      </c>
      <c r="H7" s="17">
        <f>'1'!F27/'1'!F42</f>
        <v>0.27417622583994056</v>
      </c>
    </row>
    <row r="8" spans="1:8" x14ac:dyDescent="0.25">
      <c r="A8" t="s">
        <v>60</v>
      </c>
      <c r="B8" s="18" t="e">
        <f>'1'!#REF!/'1'!#REF!</f>
        <v>#REF!</v>
      </c>
      <c r="C8" s="18" t="e">
        <f>'1'!#REF!/'1'!#REF!</f>
        <v>#REF!</v>
      </c>
      <c r="D8" s="18" t="e">
        <f>'1'!#REF!/'1'!#REF!</f>
        <v>#REF!</v>
      </c>
      <c r="E8" s="18">
        <f>'1'!C13/'1'!C30</f>
        <v>1.1779606939118465</v>
      </c>
      <c r="F8" s="18">
        <f>'1'!B13/'1'!B30</f>
        <v>1.1815703323906583</v>
      </c>
      <c r="G8" s="18">
        <f>'1'!E13/'1'!E30</f>
        <v>1.1235432802999987</v>
      </c>
      <c r="H8" s="18">
        <f>'1'!F13/'1'!F30</f>
        <v>1.092687651612005</v>
      </c>
    </row>
    <row r="9" spans="1:8" x14ac:dyDescent="0.25">
      <c r="A9" t="s">
        <v>62</v>
      </c>
      <c r="B9" s="17" t="e">
        <f>'2'!#REF!/'2'!#REF!</f>
        <v>#REF!</v>
      </c>
      <c r="C9" s="17" t="e">
        <f>'2'!#REF!/'2'!#REF!</f>
        <v>#REF!</v>
      </c>
      <c r="D9" s="17" t="e">
        <f>'2'!#REF!/'2'!#REF!</f>
        <v>#REF!</v>
      </c>
      <c r="E9" s="17">
        <f>'2'!C26/'2'!C6</f>
        <v>2.0232972456240551E-2</v>
      </c>
      <c r="F9" s="17">
        <f>'2'!B26/'2'!B6</f>
        <v>7.4128603843529872E-2</v>
      </c>
      <c r="G9" s="17">
        <f>'2'!E26/'2'!E6</f>
        <v>2.0498490195150685E-2</v>
      </c>
      <c r="H9" s="17">
        <f>'2'!F26/'2'!F6</f>
        <v>1.6653066076560644E-2</v>
      </c>
    </row>
    <row r="10" spans="1:8" x14ac:dyDescent="0.25">
      <c r="A10" t="s">
        <v>61</v>
      </c>
      <c r="B10" s="17" t="e">
        <f>'2'!#REF!/'2'!#REF!</f>
        <v>#REF!</v>
      </c>
      <c r="C10" s="17" t="e">
        <f>'2'!#REF!/'2'!#REF!</f>
        <v>#REF!</v>
      </c>
      <c r="D10" s="17" t="e">
        <f>'2'!#REF!/'2'!#REF!</f>
        <v>#REF!</v>
      </c>
      <c r="E10" s="17">
        <f>'2'!C13/'2'!C6</f>
        <v>7.8382951645037266E-2</v>
      </c>
      <c r="F10" s="17">
        <f>'2'!B13/'2'!B6</f>
        <v>0.13407995771722928</v>
      </c>
      <c r="G10" s="17">
        <f>'2'!E13/'2'!E6</f>
        <v>7.2513709796170916E-2</v>
      </c>
      <c r="H10" s="17">
        <f>'2'!F13/'2'!F6</f>
        <v>7.6035852616196192E-2</v>
      </c>
    </row>
    <row r="11" spans="1:8" x14ac:dyDescent="0.25">
      <c r="A11" t="s">
        <v>99</v>
      </c>
      <c r="B11" s="17" t="e">
        <f>'2'!#REF!/('1'!#REF!+'1'!#REF!)</f>
        <v>#REF!</v>
      </c>
      <c r="C11" s="17" t="e">
        <f>'2'!#REF!/('1'!#REF!+'1'!#REF!)</f>
        <v>#REF!</v>
      </c>
      <c r="D11" s="17" t="e">
        <f>'2'!#REF!/('1'!#REF!+'1'!#REF!)</f>
        <v>#REF!</v>
      </c>
      <c r="E11" s="17">
        <f>'2'!C26/('1'!C27+'1'!C42)</f>
        <v>1.1487529774406268E-2</v>
      </c>
      <c r="F11" s="17">
        <f>'2'!B26/('1'!B27+'1'!B42)</f>
        <v>6.28213498833637E-2</v>
      </c>
      <c r="G11" s="17">
        <f>'2'!E26/('1'!E27+'1'!E42)</f>
        <v>7.5058520362782603E-3</v>
      </c>
      <c r="H11" s="17">
        <f>'2'!F26/('1'!F27+'1'!F42)</f>
        <v>1.2928503844235776E-2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2016-08-09T10:17:34Z</dcterms:created>
  <dcterms:modified xsi:type="dcterms:W3CDTF">2020-04-11T10:24:56Z</dcterms:modified>
</cp:coreProperties>
</file>