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q3tjFeVEAMbjlJC05twsr6epfyA=="/>
    </ext>
  </extLst>
</workbook>
</file>

<file path=xl/calcChain.xml><?xml version="1.0" encoding="utf-8"?>
<calcChain xmlns="http://schemas.openxmlformats.org/spreadsheetml/2006/main">
  <c r="C9" i="4" l="1"/>
  <c r="E8" i="4"/>
  <c r="D8" i="4"/>
  <c r="I49" i="3"/>
  <c r="G49" i="3"/>
  <c r="F49" i="3"/>
  <c r="E49" i="3"/>
  <c r="C49" i="3"/>
  <c r="G43" i="3"/>
  <c r="G46" i="3" s="1"/>
  <c r="C43" i="3"/>
  <c r="C46" i="3" s="1"/>
  <c r="I41" i="3"/>
  <c r="H41" i="3"/>
  <c r="G41" i="3"/>
  <c r="F41" i="3"/>
  <c r="E41" i="3"/>
  <c r="D41" i="3"/>
  <c r="C41" i="3"/>
  <c r="I27" i="3"/>
  <c r="H27" i="3"/>
  <c r="G27" i="3"/>
  <c r="F27" i="3"/>
  <c r="E27" i="3"/>
  <c r="D27" i="3"/>
  <c r="C27" i="3"/>
  <c r="I15" i="3"/>
  <c r="H15" i="3"/>
  <c r="G15" i="3"/>
  <c r="F15" i="3"/>
  <c r="E15" i="3"/>
  <c r="D15" i="3"/>
  <c r="C15" i="3"/>
  <c r="I22" i="2"/>
  <c r="H22" i="2"/>
  <c r="G22" i="2"/>
  <c r="F22" i="2"/>
  <c r="E22" i="2"/>
  <c r="D22" i="2"/>
  <c r="C22" i="2"/>
  <c r="I14" i="2"/>
  <c r="H14" i="2"/>
  <c r="G14" i="2"/>
  <c r="F14" i="2"/>
  <c r="F16" i="2" s="1"/>
  <c r="E14" i="2"/>
  <c r="D14" i="2"/>
  <c r="C14" i="2"/>
  <c r="I12" i="2"/>
  <c r="I16" i="2" s="1"/>
  <c r="I18" i="2" s="1"/>
  <c r="I20" i="2" s="1"/>
  <c r="I25" i="2" s="1"/>
  <c r="I28" i="2" s="1"/>
  <c r="F12" i="2"/>
  <c r="E12" i="2"/>
  <c r="E16" i="2" s="1"/>
  <c r="E18" i="2" s="1"/>
  <c r="E20" i="2" s="1"/>
  <c r="E25" i="2" s="1"/>
  <c r="D12" i="2"/>
  <c r="D16" i="2" s="1"/>
  <c r="I10" i="2"/>
  <c r="H10" i="2"/>
  <c r="H12" i="2" s="1"/>
  <c r="H16" i="2" s="1"/>
  <c r="H18" i="2" s="1"/>
  <c r="H20" i="2" s="1"/>
  <c r="H25" i="2" s="1"/>
  <c r="H28" i="2" s="1"/>
  <c r="G10" i="2"/>
  <c r="G12" i="2" s="1"/>
  <c r="G16" i="2" s="1"/>
  <c r="F11" i="4" s="1"/>
  <c r="F10" i="2"/>
  <c r="E10" i="2"/>
  <c r="D10" i="2"/>
  <c r="C10" i="2"/>
  <c r="C12" i="2" s="1"/>
  <c r="C16" i="2" s="1"/>
  <c r="B11" i="4" s="1"/>
  <c r="G64" i="1"/>
  <c r="F64" i="1"/>
  <c r="H60" i="1"/>
  <c r="E60" i="1"/>
  <c r="H59" i="1"/>
  <c r="D59" i="1"/>
  <c r="I58" i="1"/>
  <c r="H58" i="1"/>
  <c r="G58" i="1"/>
  <c r="G59" i="1" s="1"/>
  <c r="F58" i="1"/>
  <c r="E58" i="1"/>
  <c r="D58" i="1"/>
  <c r="C58" i="1"/>
  <c r="C59" i="1" s="1"/>
  <c r="I45" i="1"/>
  <c r="I59" i="1" s="1"/>
  <c r="H45" i="1"/>
  <c r="G45" i="1"/>
  <c r="F45" i="1"/>
  <c r="F59" i="1" s="1"/>
  <c r="E45" i="1"/>
  <c r="E59" i="1" s="1"/>
  <c r="D45" i="1"/>
  <c r="C45" i="1"/>
  <c r="I38" i="1"/>
  <c r="I60" i="1" s="1"/>
  <c r="H38" i="1"/>
  <c r="F38" i="1"/>
  <c r="E38" i="1"/>
  <c r="D38" i="1"/>
  <c r="D60" i="1" s="1"/>
  <c r="I35" i="1"/>
  <c r="I64" i="1" s="1"/>
  <c r="H35" i="1"/>
  <c r="H64" i="1" s="1"/>
  <c r="G35" i="1"/>
  <c r="F35" i="1"/>
  <c r="E35" i="1"/>
  <c r="E64" i="1" s="1"/>
  <c r="D35" i="1"/>
  <c r="D64" i="1" s="1"/>
  <c r="C35" i="1"/>
  <c r="G28" i="1"/>
  <c r="F28" i="1"/>
  <c r="C28" i="1"/>
  <c r="I27" i="1"/>
  <c r="H27" i="1"/>
  <c r="G27" i="1"/>
  <c r="F27" i="1"/>
  <c r="E9" i="4" s="1"/>
  <c r="E27" i="1"/>
  <c r="D9" i="4" s="1"/>
  <c r="D27" i="1"/>
  <c r="C27" i="1"/>
  <c r="I16" i="1"/>
  <c r="H16" i="1"/>
  <c r="H28" i="1" s="1"/>
  <c r="H62" i="1" s="1"/>
  <c r="G16" i="1"/>
  <c r="F16" i="1"/>
  <c r="E16" i="1"/>
  <c r="D16" i="1"/>
  <c r="D28" i="1" s="1"/>
  <c r="C16" i="1"/>
  <c r="F18" i="2" l="1"/>
  <c r="F20" i="2" s="1"/>
  <c r="F25" i="2" s="1"/>
  <c r="E11" i="4"/>
  <c r="D49" i="3"/>
  <c r="D43" i="3"/>
  <c r="D46" i="3" s="1"/>
  <c r="F9" i="4"/>
  <c r="D62" i="1"/>
  <c r="B8" i="4"/>
  <c r="C38" i="1"/>
  <c r="C60" i="1" s="1"/>
  <c r="C62" i="1" s="1"/>
  <c r="D10" i="4"/>
  <c r="D6" i="4"/>
  <c r="E28" i="2"/>
  <c r="D12" i="4"/>
  <c r="C18" i="2"/>
  <c r="C20" i="2" s="1"/>
  <c r="C25" i="2" s="1"/>
  <c r="E43" i="3"/>
  <c r="E46" i="3" s="1"/>
  <c r="I43" i="3"/>
  <c r="I46" i="3" s="1"/>
  <c r="E28" i="1"/>
  <c r="E62" i="1" s="1"/>
  <c r="F60" i="1"/>
  <c r="F62" i="1" s="1"/>
  <c r="C64" i="1"/>
  <c r="G18" i="2"/>
  <c r="G20" i="2" s="1"/>
  <c r="G25" i="2" s="1"/>
  <c r="F43" i="3"/>
  <c r="F46" i="3" s="1"/>
  <c r="D7" i="4"/>
  <c r="B9" i="4"/>
  <c r="D11" i="4"/>
  <c r="C11" i="4"/>
  <c r="D18" i="2"/>
  <c r="D20" i="2" s="1"/>
  <c r="D25" i="2" s="1"/>
  <c r="H49" i="3"/>
  <c r="H43" i="3"/>
  <c r="H46" i="3" s="1"/>
  <c r="F8" i="4"/>
  <c r="G38" i="1"/>
  <c r="G60" i="1" s="1"/>
  <c r="G62" i="1" s="1"/>
  <c r="I28" i="1"/>
  <c r="I62" i="1" s="1"/>
  <c r="C8" i="4"/>
  <c r="F12" i="4" l="1"/>
  <c r="F7" i="4"/>
  <c r="F10" i="4"/>
  <c r="F6" i="4"/>
  <c r="G28" i="2"/>
  <c r="C7" i="4"/>
  <c r="C10" i="4"/>
  <c r="C6" i="4"/>
  <c r="D28" i="2"/>
  <c r="C12" i="4"/>
  <c r="B12" i="4"/>
  <c r="B7" i="4"/>
  <c r="B10" i="4"/>
  <c r="B6" i="4"/>
  <c r="C28" i="2"/>
  <c r="F28" i="2"/>
  <c r="E12" i="4"/>
  <c r="E7" i="4"/>
  <c r="E10" i="4"/>
  <c r="E6" i="4"/>
</calcChain>
</file>

<file path=xl/sharedStrings.xml><?xml version="1.0" encoding="utf-8"?>
<sst xmlns="http://schemas.openxmlformats.org/spreadsheetml/2006/main" count="173" uniqueCount="128">
  <si>
    <t>MJLBD</t>
  </si>
  <si>
    <t>STATEMENT OF PROFIT &amp; LOSS</t>
  </si>
  <si>
    <t>Statement of Cash Flows</t>
  </si>
  <si>
    <t xml:space="preserve">STATEMENT OF FINANCIAL POSITION </t>
  </si>
  <si>
    <t>AS AT QUARTER END</t>
  </si>
  <si>
    <t>Q1</t>
  </si>
  <si>
    <t>Q2</t>
  </si>
  <si>
    <t>Q3</t>
  </si>
  <si>
    <t>Q4</t>
  </si>
  <si>
    <t>Q5</t>
  </si>
  <si>
    <t>Q6</t>
  </si>
  <si>
    <t>Q7</t>
  </si>
  <si>
    <t>Quarter 2</t>
  </si>
  <si>
    <t>Quarter 3</t>
  </si>
  <si>
    <t>Quarter 1</t>
  </si>
  <si>
    <t>Cash flows from operating activities</t>
  </si>
  <si>
    <t xml:space="preserve">Turnover </t>
  </si>
  <si>
    <t>ASSETS</t>
  </si>
  <si>
    <t>Non Current Assets</t>
  </si>
  <si>
    <t>Property, plant &amp; equipment</t>
  </si>
  <si>
    <t>Cash received from revenue</t>
  </si>
  <si>
    <t>Less:VAT</t>
  </si>
  <si>
    <t>Intangible assets</t>
  </si>
  <si>
    <t>Payroll ad other payments to employees</t>
  </si>
  <si>
    <t xml:space="preserve">Right of Use Asesets (RoUA)- Lease
</t>
  </si>
  <si>
    <t>Payment to suppliers</t>
  </si>
  <si>
    <t>Payment for admin &amp; selling expenses</t>
  </si>
  <si>
    <t>Capital work-in progress</t>
  </si>
  <si>
    <t>Net revenue</t>
  </si>
  <si>
    <t>Finance expenses paid</t>
  </si>
  <si>
    <t>Income tax paid</t>
  </si>
  <si>
    <t>Deferred tax asset</t>
  </si>
  <si>
    <t>Other busniess income</t>
  </si>
  <si>
    <t>Investment in subsidiary and associate</t>
  </si>
  <si>
    <t>Cash generated from Operations</t>
  </si>
  <si>
    <t>Investment in bonds &amp; shares</t>
  </si>
  <si>
    <t>Total Non Current Assets</t>
  </si>
  <si>
    <t>Cost &amp; Expenses</t>
  </si>
  <si>
    <t>Gross Profit</t>
  </si>
  <si>
    <t>Current Assets</t>
  </si>
  <si>
    <t>Inventories</t>
  </si>
  <si>
    <t>Trade and other receivables</t>
  </si>
  <si>
    <t>Investment in bonds and shares</t>
  </si>
  <si>
    <t>Cash Flows from investing activities</t>
  </si>
  <si>
    <t>Inter group/company receivables</t>
  </si>
  <si>
    <t>Other income</t>
  </si>
  <si>
    <t>Advances, deposits and prepayments</t>
  </si>
  <si>
    <t>Advance income tax</t>
  </si>
  <si>
    <t>Payment against capital work in progress</t>
  </si>
  <si>
    <t>Operating Expenses</t>
  </si>
  <si>
    <t>Investments in fixed deposits</t>
  </si>
  <si>
    <t>Cash &amp; cash equivalents</t>
  </si>
  <si>
    <t>Proceeds from sale of fixed assets</t>
  </si>
  <si>
    <t>Total Current Assets</t>
  </si>
  <si>
    <t>Administrative  &amp; selling expenses</t>
  </si>
  <si>
    <t>Advance for land</t>
  </si>
  <si>
    <t>Total Assets</t>
  </si>
  <si>
    <t>Operating Profit</t>
  </si>
  <si>
    <t>Investment in FDR</t>
  </si>
  <si>
    <t>Investment in subsidiary</t>
  </si>
  <si>
    <t>EQUITY AND LIABILITIES</t>
  </si>
  <si>
    <t>Financial expenses</t>
  </si>
  <si>
    <t>Shareholders' Equity</t>
  </si>
  <si>
    <t>Inter-company payment</t>
  </si>
  <si>
    <t>Share Capital</t>
  </si>
  <si>
    <t>Net Profit before WPPF, WF &amp; Income tax</t>
  </si>
  <si>
    <t>Share premium</t>
  </si>
  <si>
    <t>Investment in bond and shares</t>
  </si>
  <si>
    <t>Retained earnings</t>
  </si>
  <si>
    <t>Contribution to WPPF &amp; WF</t>
  </si>
  <si>
    <t>Total</t>
  </si>
  <si>
    <t>Investment income received</t>
  </si>
  <si>
    <t>Net Profit before Income tax</t>
  </si>
  <si>
    <t>Acquisition of fixed assets</t>
  </si>
  <si>
    <t>Non-controlling interest</t>
  </si>
  <si>
    <t>Total equity</t>
  </si>
  <si>
    <t>Provision for Income tax</t>
  </si>
  <si>
    <t>Net cash flow from investing activities</t>
  </si>
  <si>
    <t>Current tax</t>
  </si>
  <si>
    <t>Cash flows from financing  activities</t>
  </si>
  <si>
    <t>Non Current Liabilities</t>
  </si>
  <si>
    <t>Deferred tax</t>
  </si>
  <si>
    <t>Share capital issued</t>
  </si>
  <si>
    <t>Share money received</t>
  </si>
  <si>
    <t>Profit after Taxation</t>
  </si>
  <si>
    <t>Obligation under finance lease</t>
  </si>
  <si>
    <t>Proceed from finance lease</t>
  </si>
  <si>
    <t>Long term debt</t>
  </si>
  <si>
    <t>Advance lease rental against cylinder-net off current maturity</t>
  </si>
  <si>
    <t>Share premium received</t>
  </si>
  <si>
    <t>Long term loan</t>
  </si>
  <si>
    <t>Subscription money paid</t>
  </si>
  <si>
    <t>Total Non Current Liabilities</t>
  </si>
  <si>
    <t>Dividend paid</t>
  </si>
  <si>
    <t>Lease Obligation- (RoUA)</t>
  </si>
  <si>
    <t>Short term loan</t>
  </si>
  <si>
    <t>Earning Per Share</t>
  </si>
  <si>
    <t>Bank overdraft</t>
  </si>
  <si>
    <t>Current  Liabilities</t>
  </si>
  <si>
    <t>Long term loan (current portion)</t>
  </si>
  <si>
    <t>Net cash provided by (used in) financing  activities</t>
  </si>
  <si>
    <t>Obligation under finance lease(current portion)</t>
  </si>
  <si>
    <t>Advance lease rental against cylinder- current maturity</t>
  </si>
  <si>
    <t>Bank over draft</t>
  </si>
  <si>
    <t>Net increase in cash &amp; cash equivalents</t>
  </si>
  <si>
    <t>Trade creditors</t>
  </si>
  <si>
    <t>Provision for income tax</t>
  </si>
  <si>
    <t>Effects of exchange rate changes on cash and cash equivalents</t>
  </si>
  <si>
    <t>Subscription money payable</t>
  </si>
  <si>
    <t>Opening cash &amp; cash equivalents</t>
  </si>
  <si>
    <t>Closing cash  &amp; cash equivalents</t>
  </si>
  <si>
    <t>Dividend payable</t>
  </si>
  <si>
    <t>Other liabilities</t>
  </si>
  <si>
    <t xml:space="preserve"> Total Current  Liabilities</t>
  </si>
  <si>
    <t>Net Operating Cash Flow per Share</t>
  </si>
  <si>
    <t xml:space="preserve"> Total  Liabilities</t>
  </si>
  <si>
    <t>TOTAL EQUITY AND LAIBILITITES</t>
  </si>
  <si>
    <t>Check</t>
  </si>
  <si>
    <t>Net Asset Value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</si>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</sst>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5" fontId="5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15" fontId="8" fillId="0" borderId="0" xfId="0" applyNumberFormat="1" applyFont="1" applyAlignment="1">
      <alignment horizontal="right"/>
    </xf>
    <xf numFmtId="0" fontId="5" fillId="0" borderId="0" xfId="0" applyFont="1"/>
    <xf numFmtId="0" fontId="9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10" fillId="0" borderId="0" xfId="0" applyFont="1"/>
    <xf numFmtId="3" fontId="10" fillId="0" borderId="0" xfId="0" applyNumberFormat="1" applyFont="1" applyAlignment="1"/>
    <xf numFmtId="164" fontId="11" fillId="0" borderId="0" xfId="0" applyNumberFormat="1" applyFont="1"/>
    <xf numFmtId="164" fontId="4" fillId="0" borderId="0" xfId="0" applyNumberFormat="1" applyFont="1" applyAlignment="1"/>
    <xf numFmtId="0" fontId="2" fillId="0" borderId="0" xfId="0" applyFont="1"/>
    <xf numFmtId="0" fontId="12" fillId="0" borderId="0" xfId="0" applyFont="1" applyAlignment="1"/>
    <xf numFmtId="164" fontId="5" fillId="0" borderId="0" xfId="0" applyNumberFormat="1" applyFont="1"/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/>
    <xf numFmtId="164" fontId="5" fillId="0" borderId="1" xfId="0" applyNumberFormat="1" applyFont="1" applyBorder="1"/>
    <xf numFmtId="164" fontId="2" fillId="0" borderId="1" xfId="0" applyNumberFormat="1" applyFont="1" applyBorder="1"/>
    <xf numFmtId="3" fontId="4" fillId="0" borderId="0" xfId="0" applyNumberFormat="1" applyFont="1" applyAlignment="1"/>
    <xf numFmtId="164" fontId="5" fillId="0" borderId="3" xfId="0" applyNumberFormat="1" applyFont="1" applyBorder="1"/>
    <xf numFmtId="0" fontId="5" fillId="0" borderId="0" xfId="0" applyFont="1" applyAlignment="1">
      <alignment horizontal="left"/>
    </xf>
    <xf numFmtId="164" fontId="3" fillId="0" borderId="0" xfId="0" applyNumberFormat="1" applyFont="1" applyAlignment="1"/>
    <xf numFmtId="3" fontId="12" fillId="0" borderId="0" xfId="0" applyNumberFormat="1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43" fontId="2" fillId="0" borderId="0" xfId="0" applyNumberFormat="1" applyFont="1"/>
    <xf numFmtId="43" fontId="5" fillId="0" borderId="4" xfId="0" applyNumberFormat="1" applyFont="1" applyBorder="1"/>
    <xf numFmtId="3" fontId="2" fillId="0" borderId="0" xfId="0" applyNumberFormat="1" applyFont="1"/>
    <xf numFmtId="0" fontId="10" fillId="0" borderId="0" xfId="0" applyFont="1" applyAlignment="1"/>
    <xf numFmtId="2" fontId="5" fillId="0" borderId="0" xfId="0" applyNumberFormat="1" applyFont="1"/>
    <xf numFmtId="2" fontId="5" fillId="0" borderId="4" xfId="0" applyNumberFormat="1" applyFont="1" applyBorder="1"/>
    <xf numFmtId="164" fontId="5" fillId="2" borderId="3" xfId="0" applyNumberFormat="1" applyFont="1" applyFill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25" customWidth="1"/>
    <col min="2" max="2" width="14.125" customWidth="1"/>
    <col min="3" max="3" width="15.375" customWidth="1"/>
    <col min="4" max="4" width="13.375" customWidth="1"/>
    <col min="5" max="5" width="15.125" customWidth="1"/>
    <col min="6" max="6" width="15.875" customWidth="1"/>
    <col min="7" max="7" width="15.125" customWidth="1"/>
    <col min="8" max="8" width="14.875" customWidth="1"/>
    <col min="9" max="9" width="14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3</v>
      </c>
    </row>
    <row r="3" spans="1:9" ht="15.75" x14ac:dyDescent="0.25">
      <c r="A3" s="1" t="s">
        <v>4</v>
      </c>
    </row>
    <row r="4" spans="1:9" ht="15.75" x14ac:dyDescent="0.25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5" t="s">
        <v>10</v>
      </c>
      <c r="I4" s="5" t="s">
        <v>11</v>
      </c>
    </row>
    <row r="5" spans="1:9" x14ac:dyDescent="0.25">
      <c r="B5" s="6"/>
      <c r="C5" s="6" t="s">
        <v>12</v>
      </c>
      <c r="D5" s="6" t="s">
        <v>13</v>
      </c>
      <c r="E5" s="6" t="s">
        <v>14</v>
      </c>
      <c r="F5" s="6" t="s">
        <v>12</v>
      </c>
      <c r="G5" s="6" t="s">
        <v>13</v>
      </c>
      <c r="H5" s="7" t="s">
        <v>14</v>
      </c>
      <c r="I5" s="6" t="s">
        <v>12</v>
      </c>
    </row>
    <row r="6" spans="1:9" x14ac:dyDescent="0.25">
      <c r="B6" s="8"/>
      <c r="C6" s="8">
        <v>43100</v>
      </c>
      <c r="D6" s="8">
        <v>43190</v>
      </c>
      <c r="E6" s="8">
        <v>43373</v>
      </c>
      <c r="F6" s="8">
        <v>43465</v>
      </c>
      <c r="G6" s="8">
        <v>43555</v>
      </c>
      <c r="H6" s="10">
        <v>43738</v>
      </c>
      <c r="I6" s="10">
        <v>43830</v>
      </c>
    </row>
    <row r="7" spans="1:9" x14ac:dyDescent="0.25">
      <c r="A7" s="12" t="s">
        <v>17</v>
      </c>
      <c r="B7" s="13"/>
      <c r="C7" s="13"/>
      <c r="D7" s="13"/>
      <c r="E7" s="13"/>
      <c r="F7" s="13"/>
      <c r="G7" s="13"/>
      <c r="H7" s="13"/>
    </row>
    <row r="8" spans="1:9" x14ac:dyDescent="0.25">
      <c r="A8" s="11" t="s">
        <v>18</v>
      </c>
      <c r="B8" s="13"/>
      <c r="D8" s="13"/>
      <c r="E8" s="13"/>
      <c r="F8" s="13"/>
      <c r="G8" s="13"/>
      <c r="H8" s="13"/>
    </row>
    <row r="9" spans="1:9" x14ac:dyDescent="0.25">
      <c r="A9" s="15" t="s">
        <v>19</v>
      </c>
      <c r="B9" s="13"/>
      <c r="C9" s="13">
        <v>16415686843</v>
      </c>
      <c r="D9" s="13">
        <v>18409605154</v>
      </c>
      <c r="E9" s="13">
        <v>19236275586</v>
      </c>
      <c r="F9" s="13">
        <v>19652197955</v>
      </c>
      <c r="G9" s="13">
        <v>19900682991</v>
      </c>
      <c r="H9" s="18">
        <v>20372283038</v>
      </c>
      <c r="I9" s="16">
        <v>20103596273</v>
      </c>
    </row>
    <row r="10" spans="1:9" x14ac:dyDescent="0.25">
      <c r="A10" s="15" t="s">
        <v>22</v>
      </c>
      <c r="B10" s="13"/>
      <c r="C10" s="13">
        <v>11661677</v>
      </c>
      <c r="D10" s="13">
        <v>9700975</v>
      </c>
      <c r="E10" s="13">
        <v>6002009</v>
      </c>
      <c r="F10" s="13">
        <v>4519105</v>
      </c>
      <c r="G10" s="13">
        <v>2821041</v>
      </c>
      <c r="H10" s="18">
        <v>384752</v>
      </c>
      <c r="I10" s="16">
        <v>158972</v>
      </c>
    </row>
    <row r="11" spans="1:9" x14ac:dyDescent="0.25">
      <c r="A11" s="20" t="s">
        <v>24</v>
      </c>
      <c r="B11" s="13"/>
      <c r="C11" s="13"/>
      <c r="D11" s="13"/>
      <c r="E11" s="13"/>
      <c r="F11" s="13"/>
      <c r="G11" s="13"/>
      <c r="H11" s="18">
        <v>7479195</v>
      </c>
      <c r="I11" s="16">
        <v>27647227</v>
      </c>
    </row>
    <row r="12" spans="1:9" x14ac:dyDescent="0.25">
      <c r="A12" s="15" t="s">
        <v>27</v>
      </c>
      <c r="B12" s="13"/>
      <c r="C12" s="13">
        <v>2689966484</v>
      </c>
      <c r="D12" s="13">
        <v>1370353314</v>
      </c>
      <c r="E12" s="13">
        <v>1780063370</v>
      </c>
      <c r="F12" s="13">
        <v>1581534345</v>
      </c>
      <c r="G12" s="13">
        <v>1538534267</v>
      </c>
      <c r="H12" s="18">
        <v>1131257173</v>
      </c>
      <c r="I12" s="16">
        <v>1162787842</v>
      </c>
    </row>
    <row r="13" spans="1:9" x14ac:dyDescent="0.25">
      <c r="A13" s="15" t="s">
        <v>31</v>
      </c>
      <c r="B13" s="13"/>
      <c r="C13" s="13">
        <v>15273298</v>
      </c>
      <c r="D13" s="13">
        <v>7692156</v>
      </c>
      <c r="E13" s="13">
        <v>0</v>
      </c>
      <c r="F13" s="13">
        <v>0</v>
      </c>
      <c r="G13" s="13">
        <v>0</v>
      </c>
      <c r="H13" s="13"/>
    </row>
    <row r="14" spans="1:9" x14ac:dyDescent="0.25">
      <c r="A14" s="15" t="s">
        <v>33</v>
      </c>
      <c r="B14" s="13"/>
      <c r="C14" s="13">
        <v>167450000</v>
      </c>
      <c r="D14" s="13">
        <v>189349863</v>
      </c>
      <c r="E14" s="13">
        <v>180639052</v>
      </c>
      <c r="F14" s="13">
        <v>183456394</v>
      </c>
      <c r="G14" s="13">
        <v>181041501</v>
      </c>
      <c r="H14" s="18">
        <v>188574175</v>
      </c>
      <c r="I14" s="16">
        <v>189496480</v>
      </c>
    </row>
    <row r="15" spans="1:9" x14ac:dyDescent="0.25">
      <c r="A15" s="15" t="s">
        <v>35</v>
      </c>
      <c r="B15" s="13"/>
      <c r="C15" s="13">
        <v>16497933</v>
      </c>
      <c r="D15" s="13">
        <v>7818178</v>
      </c>
      <c r="E15" s="13">
        <v>90820</v>
      </c>
      <c r="F15" s="13">
        <v>1048241</v>
      </c>
      <c r="G15" s="13">
        <v>0</v>
      </c>
      <c r="H15" s="13"/>
    </row>
    <row r="16" spans="1:9" x14ac:dyDescent="0.25">
      <c r="A16" s="11" t="s">
        <v>36</v>
      </c>
      <c r="B16" s="23"/>
      <c r="C16" s="23">
        <f t="shared" ref="C16:I16" si="0">SUM(C9:C15)</f>
        <v>19316536235</v>
      </c>
      <c r="D16" s="23">
        <f t="shared" si="0"/>
        <v>19994519640</v>
      </c>
      <c r="E16" s="23">
        <f t="shared" si="0"/>
        <v>21203070837</v>
      </c>
      <c r="F16" s="23">
        <f t="shared" si="0"/>
        <v>21422756040</v>
      </c>
      <c r="G16" s="23">
        <f t="shared" si="0"/>
        <v>21623079800</v>
      </c>
      <c r="H16" s="23">
        <f t="shared" si="0"/>
        <v>21699978333</v>
      </c>
      <c r="I16" s="23">
        <f t="shared" si="0"/>
        <v>21483686794</v>
      </c>
    </row>
    <row r="17" spans="1:9" x14ac:dyDescent="0.25">
      <c r="A17" s="11"/>
      <c r="B17" s="21"/>
      <c r="C17" s="21"/>
      <c r="D17" s="21"/>
      <c r="E17" s="21"/>
      <c r="F17" s="21"/>
      <c r="G17" s="21"/>
      <c r="H17" s="21"/>
    </row>
    <row r="18" spans="1:9" x14ac:dyDescent="0.25">
      <c r="A18" s="11" t="s">
        <v>39</v>
      </c>
      <c r="B18" s="13"/>
      <c r="C18" s="13"/>
      <c r="D18" s="13"/>
      <c r="E18" s="13"/>
      <c r="F18" s="13"/>
      <c r="G18" s="13"/>
      <c r="H18" s="13"/>
    </row>
    <row r="19" spans="1:9" x14ac:dyDescent="0.25">
      <c r="A19" s="15" t="s">
        <v>40</v>
      </c>
      <c r="B19" s="13"/>
      <c r="C19" s="13">
        <v>2080202248</v>
      </c>
      <c r="D19" s="13">
        <v>2322815337</v>
      </c>
      <c r="E19" s="13">
        <v>2457546628</v>
      </c>
      <c r="F19" s="13">
        <v>2564244565</v>
      </c>
      <c r="G19" s="13">
        <v>2466720477</v>
      </c>
      <c r="H19" s="18">
        <v>2384957676</v>
      </c>
      <c r="I19" s="16">
        <v>2190603372</v>
      </c>
    </row>
    <row r="20" spans="1:9" x14ac:dyDescent="0.25">
      <c r="A20" s="19" t="s">
        <v>41</v>
      </c>
      <c r="B20" s="13"/>
      <c r="C20" s="13">
        <v>997619070</v>
      </c>
      <c r="D20" s="13">
        <v>913250979</v>
      </c>
      <c r="E20" s="13">
        <v>1309398753</v>
      </c>
      <c r="F20" s="13">
        <v>1361625331</v>
      </c>
      <c r="G20" s="13">
        <v>1264821653</v>
      </c>
      <c r="H20" s="18">
        <v>1263445437</v>
      </c>
      <c r="I20" s="16">
        <v>1139244545</v>
      </c>
    </row>
    <row r="21" spans="1:9" x14ac:dyDescent="0.25">
      <c r="A21" s="15" t="s">
        <v>42</v>
      </c>
      <c r="B21" s="13"/>
      <c r="C21" s="13">
        <v>78917659</v>
      </c>
      <c r="D21" s="13">
        <v>72141554</v>
      </c>
      <c r="E21" s="13">
        <v>66738282</v>
      </c>
      <c r="F21" s="13">
        <v>68083744</v>
      </c>
      <c r="G21" s="13">
        <v>58848047</v>
      </c>
      <c r="H21" s="18">
        <v>48767968</v>
      </c>
      <c r="I21" s="16">
        <v>45084223</v>
      </c>
    </row>
    <row r="22" spans="1:9" ht="15.75" customHeight="1" x14ac:dyDescent="0.25">
      <c r="A22" s="15" t="s">
        <v>44</v>
      </c>
      <c r="B22" s="13"/>
      <c r="C22" s="13">
        <v>1581742762</v>
      </c>
      <c r="D22" s="13">
        <v>1455852696</v>
      </c>
      <c r="E22" s="13">
        <v>1543390016</v>
      </c>
      <c r="F22" s="13">
        <v>1531396573</v>
      </c>
      <c r="G22" s="13">
        <v>1533086379</v>
      </c>
      <c r="H22" s="18">
        <v>1593489130</v>
      </c>
      <c r="I22" s="16">
        <v>1632447642</v>
      </c>
    </row>
    <row r="23" spans="1:9" ht="15.75" customHeight="1" x14ac:dyDescent="0.25">
      <c r="A23" s="15" t="s">
        <v>46</v>
      </c>
      <c r="B23" s="13"/>
      <c r="C23" s="13">
        <v>1226019568</v>
      </c>
      <c r="D23" s="13">
        <v>1143539043</v>
      </c>
      <c r="E23" s="13">
        <v>1397929704</v>
      </c>
      <c r="F23" s="13">
        <v>1493114450</v>
      </c>
      <c r="G23" s="13">
        <v>1558944418</v>
      </c>
      <c r="H23" s="18">
        <v>2154651235</v>
      </c>
      <c r="I23" s="16">
        <v>2216537067</v>
      </c>
    </row>
    <row r="24" spans="1:9" ht="15.75" customHeight="1" x14ac:dyDescent="0.25">
      <c r="A24" s="15" t="s">
        <v>47</v>
      </c>
      <c r="B24" s="13"/>
      <c r="C24" s="13">
        <v>2194707259</v>
      </c>
      <c r="D24" s="13">
        <v>2415220197</v>
      </c>
      <c r="E24" s="13">
        <v>2790553550</v>
      </c>
      <c r="F24" s="13">
        <v>2884573551</v>
      </c>
      <c r="G24" s="13">
        <v>3070597163</v>
      </c>
      <c r="H24" s="18">
        <v>3270607647</v>
      </c>
      <c r="I24" s="16">
        <v>3358184025</v>
      </c>
    </row>
    <row r="25" spans="1:9" ht="15.75" customHeight="1" x14ac:dyDescent="0.25">
      <c r="A25" s="15" t="s">
        <v>50</v>
      </c>
      <c r="B25" s="13"/>
      <c r="C25" s="13">
        <v>1024010049</v>
      </c>
      <c r="D25" s="13">
        <v>439086809</v>
      </c>
      <c r="E25" s="13">
        <v>379688318</v>
      </c>
      <c r="F25" s="13">
        <v>165262514</v>
      </c>
      <c r="G25" s="13">
        <v>140849196</v>
      </c>
      <c r="H25" s="18">
        <v>255925533</v>
      </c>
      <c r="I25" s="16">
        <v>266719798</v>
      </c>
    </row>
    <row r="26" spans="1:9" ht="15.75" customHeight="1" x14ac:dyDescent="0.25">
      <c r="A26" s="15" t="s">
        <v>51</v>
      </c>
      <c r="B26" s="13"/>
      <c r="C26" s="13">
        <v>907092310</v>
      </c>
      <c r="D26" s="13">
        <v>826720269</v>
      </c>
      <c r="E26" s="13">
        <v>947994763</v>
      </c>
      <c r="F26" s="13">
        <v>644470147</v>
      </c>
      <c r="G26" s="13">
        <v>231385308</v>
      </c>
      <c r="H26" s="18">
        <v>358323056</v>
      </c>
      <c r="I26" s="16">
        <v>699643954</v>
      </c>
    </row>
    <row r="27" spans="1:9" ht="15.75" customHeight="1" x14ac:dyDescent="0.25">
      <c r="A27" s="11" t="s">
        <v>53</v>
      </c>
      <c r="B27" s="24"/>
      <c r="C27" s="24">
        <f t="shared" ref="C27:I27" si="1">SUM(C19:C26)</f>
        <v>10090310925</v>
      </c>
      <c r="D27" s="24">
        <f t="shared" si="1"/>
        <v>9588626884</v>
      </c>
      <c r="E27" s="24">
        <f t="shared" si="1"/>
        <v>10893240014</v>
      </c>
      <c r="F27" s="24">
        <f t="shared" si="1"/>
        <v>10712770875</v>
      </c>
      <c r="G27" s="24">
        <f t="shared" si="1"/>
        <v>10325252641</v>
      </c>
      <c r="H27" s="24">
        <f t="shared" si="1"/>
        <v>11330167682</v>
      </c>
      <c r="I27" s="24">
        <f t="shared" si="1"/>
        <v>11548464626</v>
      </c>
    </row>
    <row r="28" spans="1:9" ht="15.75" customHeight="1" x14ac:dyDescent="0.25">
      <c r="A28" s="11" t="s">
        <v>56</v>
      </c>
      <c r="B28" s="27"/>
      <c r="C28" s="27">
        <f t="shared" ref="C28:G28" si="2">C16+C27</f>
        <v>29406847160</v>
      </c>
      <c r="D28" s="27">
        <f t="shared" si="2"/>
        <v>29583146524</v>
      </c>
      <c r="E28" s="27">
        <f t="shared" si="2"/>
        <v>32096310851</v>
      </c>
      <c r="F28" s="27">
        <f t="shared" si="2"/>
        <v>32135526915</v>
      </c>
      <c r="G28" s="27">
        <f t="shared" si="2"/>
        <v>31948332441</v>
      </c>
      <c r="H28" s="27">
        <f>H16+H27-1</f>
        <v>33030146014</v>
      </c>
      <c r="I28" s="27">
        <f>I16+I27</f>
        <v>33032151420</v>
      </c>
    </row>
    <row r="29" spans="1:9" ht="15.75" customHeight="1" x14ac:dyDescent="0.25">
      <c r="A29" s="11"/>
      <c r="B29" s="21"/>
      <c r="C29" s="21"/>
      <c r="D29" s="21"/>
      <c r="E29" s="21"/>
      <c r="F29" s="21"/>
      <c r="G29" s="21"/>
      <c r="H29" s="21"/>
    </row>
    <row r="30" spans="1:9" ht="15.75" customHeight="1" x14ac:dyDescent="0.25">
      <c r="A30" s="28" t="s">
        <v>60</v>
      </c>
      <c r="B30" s="13"/>
      <c r="C30" s="13"/>
      <c r="D30" s="13"/>
      <c r="E30" s="13"/>
      <c r="F30" s="13"/>
      <c r="G30" s="13"/>
      <c r="H30" s="13"/>
    </row>
    <row r="31" spans="1:9" ht="15.75" customHeight="1" x14ac:dyDescent="0.25">
      <c r="A31" s="11" t="s">
        <v>62</v>
      </c>
      <c r="B31" s="13"/>
      <c r="C31" s="13"/>
      <c r="D31" s="13"/>
      <c r="E31" s="13"/>
      <c r="F31" s="13"/>
      <c r="G31" s="13"/>
      <c r="H31" s="13"/>
    </row>
    <row r="32" spans="1:9" ht="15.75" customHeight="1" x14ac:dyDescent="0.25">
      <c r="A32" s="15" t="s">
        <v>64</v>
      </c>
      <c r="B32" s="13"/>
      <c r="C32" s="13">
        <v>3016685980</v>
      </c>
      <c r="D32" s="13">
        <v>3016685980</v>
      </c>
      <c r="E32" s="13">
        <v>3016685980</v>
      </c>
      <c r="F32" s="13">
        <v>3167520270</v>
      </c>
      <c r="G32" s="13">
        <v>3167520270</v>
      </c>
      <c r="H32" s="18">
        <v>3167520270</v>
      </c>
      <c r="I32" s="29">
        <v>3167520270</v>
      </c>
    </row>
    <row r="33" spans="1:9" ht="15.75" customHeight="1" x14ac:dyDescent="0.25">
      <c r="A33" s="19" t="s">
        <v>66</v>
      </c>
      <c r="B33" s="13"/>
      <c r="C33" s="13">
        <v>4589200000</v>
      </c>
      <c r="D33" s="13">
        <v>4589200000</v>
      </c>
      <c r="E33" s="13">
        <v>4589200000</v>
      </c>
      <c r="F33" s="13">
        <v>4589200000</v>
      </c>
      <c r="G33" s="13">
        <v>4074000000</v>
      </c>
      <c r="H33" s="18">
        <v>4074000000</v>
      </c>
      <c r="I33" s="29">
        <v>4074000000</v>
      </c>
    </row>
    <row r="34" spans="1:9" ht="15.75" customHeight="1" x14ac:dyDescent="0.25">
      <c r="A34" s="15" t="s">
        <v>68</v>
      </c>
      <c r="B34" s="13"/>
      <c r="C34" s="13">
        <v>2479286151</v>
      </c>
      <c r="D34" s="13">
        <v>3143858133</v>
      </c>
      <c r="E34" s="13">
        <v>4155896562</v>
      </c>
      <c r="F34" s="13">
        <v>3080608585</v>
      </c>
      <c r="G34" s="13">
        <v>3560255613</v>
      </c>
      <c r="H34" s="18">
        <v>4536934794</v>
      </c>
      <c r="I34" s="30">
        <v>3606690353</v>
      </c>
    </row>
    <row r="35" spans="1:9" ht="15.75" customHeight="1" x14ac:dyDescent="0.25">
      <c r="A35" s="11" t="s">
        <v>70</v>
      </c>
      <c r="B35" s="13"/>
      <c r="C35" s="24">
        <f t="shared" ref="C35:I35" si="3">SUM(C32:C34)</f>
        <v>10085172131</v>
      </c>
      <c r="D35" s="24">
        <f t="shared" si="3"/>
        <v>10749744113</v>
      </c>
      <c r="E35" s="24">
        <f t="shared" si="3"/>
        <v>11761782542</v>
      </c>
      <c r="F35" s="24">
        <f t="shared" si="3"/>
        <v>10837328855</v>
      </c>
      <c r="G35" s="24">
        <f t="shared" si="3"/>
        <v>10801775883</v>
      </c>
      <c r="H35" s="24">
        <f t="shared" si="3"/>
        <v>11778455064</v>
      </c>
      <c r="I35" s="24">
        <f t="shared" si="3"/>
        <v>10848210623</v>
      </c>
    </row>
    <row r="36" spans="1:9" ht="15.75" customHeight="1" x14ac:dyDescent="0.25">
      <c r="A36" s="11"/>
      <c r="B36" s="13"/>
      <c r="C36" s="21"/>
      <c r="D36" s="21"/>
      <c r="E36" s="21"/>
      <c r="F36" s="21"/>
      <c r="G36" s="21"/>
      <c r="H36" s="13"/>
    </row>
    <row r="37" spans="1:9" ht="15.75" customHeight="1" x14ac:dyDescent="0.25">
      <c r="A37" s="19" t="s">
        <v>74</v>
      </c>
      <c r="B37" s="13"/>
      <c r="C37" s="13">
        <v>740513506</v>
      </c>
      <c r="D37" s="13">
        <v>776706983</v>
      </c>
      <c r="E37" s="13">
        <v>1304503734</v>
      </c>
      <c r="F37" s="13">
        <v>1371280725</v>
      </c>
      <c r="G37" s="13">
        <v>1993500251</v>
      </c>
      <c r="H37" s="18">
        <v>1996573205</v>
      </c>
      <c r="I37" s="16">
        <v>2032656725</v>
      </c>
    </row>
    <row r="38" spans="1:9" ht="15.75" customHeight="1" x14ac:dyDescent="0.25">
      <c r="A38" s="11" t="s">
        <v>75</v>
      </c>
      <c r="B38" s="13"/>
      <c r="C38" s="24">
        <f t="shared" ref="C38:I38" si="4">C35+C37</f>
        <v>10825685637</v>
      </c>
      <c r="D38" s="24">
        <f t="shared" si="4"/>
        <v>11526451096</v>
      </c>
      <c r="E38" s="24">
        <f t="shared" si="4"/>
        <v>13066286276</v>
      </c>
      <c r="F38" s="24">
        <f t="shared" si="4"/>
        <v>12208609580</v>
      </c>
      <c r="G38" s="24">
        <f t="shared" si="4"/>
        <v>12795276134</v>
      </c>
      <c r="H38" s="24">
        <f t="shared" si="4"/>
        <v>13775028269</v>
      </c>
      <c r="I38" s="24">
        <f t="shared" si="4"/>
        <v>12880867348</v>
      </c>
    </row>
    <row r="39" spans="1:9" ht="15.75" customHeight="1" x14ac:dyDescent="0.25">
      <c r="A39" s="11"/>
      <c r="B39" s="21"/>
      <c r="C39" s="21"/>
      <c r="D39" s="21"/>
      <c r="E39" s="21"/>
      <c r="F39" s="21"/>
      <c r="G39" s="21"/>
      <c r="H39" s="21"/>
    </row>
    <row r="40" spans="1:9" ht="15.75" customHeight="1" x14ac:dyDescent="0.25">
      <c r="A40" s="11" t="s">
        <v>80</v>
      </c>
      <c r="B40" s="13"/>
      <c r="C40" s="13"/>
      <c r="D40" s="13"/>
      <c r="E40" s="13"/>
      <c r="F40" s="13"/>
      <c r="G40" s="13"/>
      <c r="H40" s="13"/>
    </row>
    <row r="41" spans="1:9" ht="15.75" customHeight="1" x14ac:dyDescent="0.25">
      <c r="A41" s="15" t="s">
        <v>81</v>
      </c>
      <c r="B41" s="13"/>
      <c r="C41" s="13">
        <v>337106068</v>
      </c>
      <c r="D41" s="13">
        <v>464248796</v>
      </c>
      <c r="E41" s="13">
        <v>490459787</v>
      </c>
      <c r="F41" s="13">
        <v>645455797</v>
      </c>
      <c r="G41" s="13">
        <v>853583887</v>
      </c>
      <c r="H41" s="18">
        <v>981945705</v>
      </c>
      <c r="I41" s="30">
        <v>1054578354</v>
      </c>
    </row>
    <row r="42" spans="1:9" ht="15.75" customHeight="1" x14ac:dyDescent="0.25">
      <c r="A42" s="19" t="s">
        <v>85</v>
      </c>
      <c r="B42" s="13"/>
      <c r="C42" s="13">
        <v>231146033</v>
      </c>
      <c r="D42" s="13">
        <v>123034402</v>
      </c>
      <c r="E42" s="13">
        <v>103627918</v>
      </c>
      <c r="F42" s="13">
        <v>81316483</v>
      </c>
      <c r="G42" s="13">
        <v>83565525</v>
      </c>
      <c r="H42" s="18">
        <v>2616212</v>
      </c>
      <c r="I42" s="30">
        <v>21240313</v>
      </c>
    </row>
    <row r="43" spans="1:9" ht="15.75" customHeight="1" x14ac:dyDescent="0.25">
      <c r="A43" s="19" t="s">
        <v>88</v>
      </c>
      <c r="B43" s="13"/>
      <c r="C43" s="13">
        <v>0</v>
      </c>
      <c r="D43" s="13">
        <v>0</v>
      </c>
      <c r="E43" s="13">
        <v>2306365634</v>
      </c>
      <c r="F43" s="13">
        <v>2144216090</v>
      </c>
      <c r="G43" s="13">
        <v>2004496750</v>
      </c>
      <c r="H43" s="18">
        <v>1728121015</v>
      </c>
      <c r="I43" s="30">
        <v>1597118781</v>
      </c>
    </row>
    <row r="44" spans="1:9" ht="15.75" customHeight="1" x14ac:dyDescent="0.25">
      <c r="A44" s="19" t="s">
        <v>90</v>
      </c>
      <c r="B44" s="13"/>
      <c r="C44" s="13">
        <v>747441814</v>
      </c>
      <c r="D44" s="13">
        <v>702914888</v>
      </c>
      <c r="E44" s="13">
        <v>1573805478</v>
      </c>
      <c r="F44" s="13">
        <v>2411561521</v>
      </c>
      <c r="G44" s="13">
        <v>2207031646</v>
      </c>
      <c r="H44" s="18">
        <v>2165071135</v>
      </c>
      <c r="I44" s="16">
        <v>2065711051</v>
      </c>
    </row>
    <row r="45" spans="1:9" ht="15.75" customHeight="1" x14ac:dyDescent="0.25">
      <c r="A45" s="11" t="s">
        <v>92</v>
      </c>
      <c r="B45" s="23"/>
      <c r="C45" s="23">
        <f t="shared" ref="C45:I45" si="5">SUM(C41:C44)</f>
        <v>1315693915</v>
      </c>
      <c r="D45" s="23">
        <f t="shared" si="5"/>
        <v>1290198086</v>
      </c>
      <c r="E45" s="23">
        <f t="shared" si="5"/>
        <v>4474258817</v>
      </c>
      <c r="F45" s="23">
        <f t="shared" si="5"/>
        <v>5282549891</v>
      </c>
      <c r="G45" s="23">
        <f t="shared" si="5"/>
        <v>5148677808</v>
      </c>
      <c r="H45" s="23">
        <f t="shared" si="5"/>
        <v>4877754067</v>
      </c>
      <c r="I45" s="23">
        <f t="shared" si="5"/>
        <v>4738648499</v>
      </c>
    </row>
    <row r="46" spans="1:9" ht="15.75" customHeight="1" x14ac:dyDescent="0.25">
      <c r="A46" s="11"/>
      <c r="B46" s="21"/>
      <c r="C46" s="21"/>
      <c r="D46" s="21"/>
      <c r="E46" s="21"/>
      <c r="F46" s="21"/>
      <c r="G46" s="21"/>
      <c r="H46" s="21"/>
    </row>
    <row r="47" spans="1:9" ht="15.75" customHeight="1" x14ac:dyDescent="0.25">
      <c r="A47" s="11" t="s">
        <v>98</v>
      </c>
      <c r="B47" s="13"/>
      <c r="C47" s="13"/>
      <c r="D47" s="13"/>
      <c r="E47" s="13"/>
      <c r="F47" s="13"/>
      <c r="G47" s="13"/>
      <c r="H47" s="13"/>
    </row>
    <row r="48" spans="1:9" ht="15.75" customHeight="1" x14ac:dyDescent="0.25">
      <c r="A48" s="15" t="s">
        <v>99</v>
      </c>
      <c r="B48" s="13"/>
      <c r="C48" s="13">
        <v>635429666</v>
      </c>
      <c r="D48" s="13">
        <v>599120555</v>
      </c>
      <c r="E48" s="13">
        <v>817355345</v>
      </c>
      <c r="F48" s="13">
        <v>1098699518</v>
      </c>
      <c r="G48" s="13">
        <v>1015136214</v>
      </c>
      <c r="H48" s="18">
        <v>1058514739</v>
      </c>
      <c r="I48" s="16">
        <v>1024185603</v>
      </c>
    </row>
    <row r="49" spans="1:26" ht="15.75" customHeight="1" x14ac:dyDescent="0.25">
      <c r="A49" s="19" t="s">
        <v>101</v>
      </c>
      <c r="B49" s="13"/>
      <c r="C49" s="13">
        <v>47161919</v>
      </c>
      <c r="D49" s="13">
        <v>50085080</v>
      </c>
      <c r="E49" s="13">
        <v>38626111</v>
      </c>
      <c r="F49" s="13">
        <v>51813120</v>
      </c>
      <c r="G49" s="13">
        <v>40186423</v>
      </c>
      <c r="H49" s="18">
        <v>6394606</v>
      </c>
      <c r="I49" s="16">
        <v>7470981</v>
      </c>
    </row>
    <row r="50" spans="1:26" ht="15.75" customHeight="1" x14ac:dyDescent="0.25">
      <c r="A50" s="19" t="s">
        <v>102</v>
      </c>
      <c r="B50" s="13"/>
      <c r="C50" s="13">
        <v>0</v>
      </c>
      <c r="D50" s="13">
        <v>0</v>
      </c>
      <c r="E50" s="13">
        <v>721710908</v>
      </c>
      <c r="F50" s="18">
        <v>724533208</v>
      </c>
      <c r="G50" s="13">
        <v>741895973</v>
      </c>
      <c r="H50" s="18">
        <v>757047513</v>
      </c>
      <c r="I50" s="16">
        <v>767949188</v>
      </c>
    </row>
    <row r="51" spans="1:26" ht="15.75" customHeight="1" x14ac:dyDescent="0.25">
      <c r="A51" s="19" t="s">
        <v>95</v>
      </c>
      <c r="B51" s="13"/>
      <c r="C51" s="13">
        <v>7786765014</v>
      </c>
      <c r="D51" s="13">
        <v>7834464478</v>
      </c>
      <c r="E51" s="13">
        <v>7280959764</v>
      </c>
      <c r="F51" s="13">
        <v>7386389606</v>
      </c>
      <c r="G51" s="13">
        <v>7121421491</v>
      </c>
      <c r="H51" s="18">
        <v>6518039901</v>
      </c>
      <c r="I51" s="16">
        <v>7270318191</v>
      </c>
    </row>
    <row r="52" spans="1:26" ht="15.75" customHeight="1" x14ac:dyDescent="0.25">
      <c r="A52" s="19" t="s">
        <v>103</v>
      </c>
      <c r="B52" s="13"/>
      <c r="C52" s="13">
        <v>16200519</v>
      </c>
      <c r="D52" s="13">
        <v>434068901</v>
      </c>
      <c r="E52" s="13">
        <v>1380556</v>
      </c>
      <c r="F52" s="13">
        <v>34302225</v>
      </c>
      <c r="G52" s="13">
        <v>69888845</v>
      </c>
      <c r="H52" s="18">
        <v>2235871</v>
      </c>
    </row>
    <row r="53" spans="1:26" ht="15.75" customHeight="1" x14ac:dyDescent="0.25">
      <c r="A53" s="19" t="s">
        <v>105</v>
      </c>
      <c r="B53" s="13"/>
      <c r="C53" s="13">
        <v>652498380</v>
      </c>
      <c r="D53" s="13">
        <v>987496008</v>
      </c>
      <c r="E53" s="13">
        <v>1499566944</v>
      </c>
      <c r="F53" s="13">
        <v>820574386</v>
      </c>
      <c r="G53" s="13">
        <v>657537793</v>
      </c>
      <c r="H53" s="18">
        <v>1147114972</v>
      </c>
      <c r="I53" s="16">
        <v>932805215</v>
      </c>
    </row>
    <row r="54" spans="1:26" ht="15.75" customHeight="1" x14ac:dyDescent="0.25">
      <c r="A54" s="19" t="s">
        <v>106</v>
      </c>
      <c r="B54" s="13"/>
      <c r="C54" s="13">
        <v>3035983192</v>
      </c>
      <c r="D54" s="13">
        <v>3137897218</v>
      </c>
      <c r="E54" s="13">
        <v>3475607983</v>
      </c>
      <c r="F54" s="13">
        <v>3597321923</v>
      </c>
      <c r="G54" s="13">
        <v>3711769250</v>
      </c>
      <c r="H54" s="18">
        <v>3983923878</v>
      </c>
      <c r="I54" s="16">
        <v>4137217986</v>
      </c>
    </row>
    <row r="55" spans="1:26" ht="15.75" customHeight="1" x14ac:dyDescent="0.25">
      <c r="A55" s="19" t="s">
        <v>108</v>
      </c>
      <c r="C55" s="35">
        <v>15164699</v>
      </c>
      <c r="D55" s="35">
        <v>15203958</v>
      </c>
      <c r="E55" s="13">
        <v>15171559</v>
      </c>
      <c r="F55" s="18">
        <v>15163297</v>
      </c>
      <c r="G55" s="13">
        <v>15185939</v>
      </c>
      <c r="H55" s="18">
        <v>15167528</v>
      </c>
      <c r="I55" s="16">
        <v>15221361</v>
      </c>
    </row>
    <row r="56" spans="1:26" ht="15.75" customHeight="1" x14ac:dyDescent="0.25">
      <c r="A56" s="19" t="s">
        <v>111</v>
      </c>
      <c r="B56" s="13"/>
      <c r="C56" s="13">
        <v>1211245621</v>
      </c>
      <c r="D56" s="13">
        <v>40066556</v>
      </c>
      <c r="E56" s="13">
        <v>38973576</v>
      </c>
      <c r="F56" s="13">
        <v>321070555</v>
      </c>
      <c r="G56" s="13">
        <v>45143823</v>
      </c>
      <c r="H56" s="18">
        <v>43176921</v>
      </c>
      <c r="I56" s="16">
        <v>461887758</v>
      </c>
    </row>
    <row r="57" spans="1:26" ht="15.75" customHeight="1" x14ac:dyDescent="0.25">
      <c r="A57" s="15" t="s">
        <v>112</v>
      </c>
      <c r="B57" s="13"/>
      <c r="C57" s="13">
        <v>3865018599</v>
      </c>
      <c r="D57" s="13">
        <v>3668094588</v>
      </c>
      <c r="E57" s="13">
        <v>666413012</v>
      </c>
      <c r="F57" s="13">
        <v>594499606</v>
      </c>
      <c r="G57" s="13">
        <v>586212747</v>
      </c>
      <c r="H57" s="18">
        <v>845747749</v>
      </c>
      <c r="I57" s="16">
        <v>795579289</v>
      </c>
    </row>
    <row r="58" spans="1:26" ht="15.75" customHeight="1" x14ac:dyDescent="0.25">
      <c r="A58" s="11" t="s">
        <v>113</v>
      </c>
      <c r="B58" s="24"/>
      <c r="C58" s="24">
        <f t="shared" ref="C58:I58" si="6">SUM(C48:C57)</f>
        <v>17265467609</v>
      </c>
      <c r="D58" s="24">
        <f t="shared" si="6"/>
        <v>16766497342</v>
      </c>
      <c r="E58" s="24">
        <f t="shared" si="6"/>
        <v>14555765758</v>
      </c>
      <c r="F58" s="24">
        <f t="shared" si="6"/>
        <v>14644367444</v>
      </c>
      <c r="G58" s="24">
        <f t="shared" si="6"/>
        <v>14004378498</v>
      </c>
      <c r="H58" s="24">
        <f t="shared" si="6"/>
        <v>14377363678</v>
      </c>
      <c r="I58" s="24">
        <f t="shared" si="6"/>
        <v>15412635572</v>
      </c>
    </row>
    <row r="59" spans="1:26" ht="15.75" customHeight="1" x14ac:dyDescent="0.25">
      <c r="A59" s="11" t="s">
        <v>115</v>
      </c>
      <c r="B59" s="23"/>
      <c r="C59" s="23">
        <f t="shared" ref="C59:I59" si="7">C45+C58</f>
        <v>18581161524</v>
      </c>
      <c r="D59" s="23">
        <f t="shared" si="7"/>
        <v>18056695428</v>
      </c>
      <c r="E59" s="23">
        <f t="shared" si="7"/>
        <v>19030024575</v>
      </c>
      <c r="F59" s="23">
        <f t="shared" si="7"/>
        <v>19926917335</v>
      </c>
      <c r="G59" s="23">
        <f t="shared" si="7"/>
        <v>19153056306</v>
      </c>
      <c r="H59" s="23">
        <f t="shared" si="7"/>
        <v>19255117745</v>
      </c>
      <c r="I59" s="23">
        <f t="shared" si="7"/>
        <v>20151284071</v>
      </c>
    </row>
    <row r="60" spans="1:26" ht="15.75" customHeight="1" x14ac:dyDescent="0.25">
      <c r="A60" s="11" t="s">
        <v>116</v>
      </c>
      <c r="B60" s="27"/>
      <c r="C60" s="27">
        <f t="shared" ref="C60:F60" si="8">C38+C59</f>
        <v>29406847161</v>
      </c>
      <c r="D60" s="27">
        <f t="shared" si="8"/>
        <v>29583146524</v>
      </c>
      <c r="E60" s="27">
        <f t="shared" si="8"/>
        <v>32096310851</v>
      </c>
      <c r="F60" s="39">
        <f t="shared" si="8"/>
        <v>32135526915</v>
      </c>
      <c r="G60" s="27">
        <f>G38+G59+1</f>
        <v>31948332441</v>
      </c>
      <c r="H60" s="27">
        <f>H38+H59</f>
        <v>33030146014</v>
      </c>
      <c r="I60" s="27">
        <f>I38+I59+1</f>
        <v>33032151420</v>
      </c>
    </row>
    <row r="61" spans="1:26" ht="15.75" customHeight="1" x14ac:dyDescent="0.25">
      <c r="B61" s="13"/>
      <c r="C61" s="13"/>
      <c r="D61" s="13"/>
      <c r="E61" s="13"/>
      <c r="F61" s="13"/>
      <c r="G61" s="13"/>
      <c r="H61" s="13"/>
    </row>
    <row r="62" spans="1:26" ht="15.75" customHeight="1" x14ac:dyDescent="0.25">
      <c r="A62" s="15" t="s">
        <v>117</v>
      </c>
      <c r="C62" s="15" t="str">
        <f t="shared" ref="C62:I62" si="9">IF(C28=C60,"Balanced","Not Balanced")</f>
        <v>Not Balanced</v>
      </c>
      <c r="D62" s="15" t="str">
        <f t="shared" si="9"/>
        <v>Balanced</v>
      </c>
      <c r="E62" s="15" t="str">
        <f t="shared" si="9"/>
        <v>Balanced</v>
      </c>
      <c r="F62" s="19" t="str">
        <f t="shared" si="9"/>
        <v>Balanced</v>
      </c>
      <c r="G62" s="19" t="str">
        <f t="shared" si="9"/>
        <v>Balanced</v>
      </c>
      <c r="H62" s="19" t="str">
        <f t="shared" si="9"/>
        <v>Balanced</v>
      </c>
      <c r="I62" s="19" t="str">
        <f t="shared" si="9"/>
        <v>Balanced</v>
      </c>
    </row>
    <row r="63" spans="1:26" ht="15.75" customHeight="1" x14ac:dyDescent="0.2"/>
    <row r="64" spans="1:26" ht="15.75" customHeight="1" x14ac:dyDescent="0.25">
      <c r="A64" s="11" t="s">
        <v>118</v>
      </c>
      <c r="B64" s="34"/>
      <c r="C64" s="34">
        <f t="shared" ref="C64:I64" si="10">C35/(C32/10)</f>
        <v>33.431295792344947</v>
      </c>
      <c r="D64" s="34">
        <f t="shared" si="10"/>
        <v>35.634282733663916</v>
      </c>
      <c r="E64" s="34">
        <f t="shared" si="10"/>
        <v>38.989084777063866</v>
      </c>
      <c r="F64" s="34">
        <f t="shared" si="10"/>
        <v>34.213921084078805</v>
      </c>
      <c r="G64" s="34">
        <f t="shared" si="10"/>
        <v>34.101678796833717</v>
      </c>
      <c r="H64" s="34">
        <f t="shared" si="10"/>
        <v>37.185097678948715</v>
      </c>
      <c r="I64" s="34">
        <f t="shared" si="10"/>
        <v>34.248275301486863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125" customWidth="1"/>
    <col min="3" max="3" width="13.5" customWidth="1"/>
    <col min="4" max="4" width="13.375" customWidth="1"/>
    <col min="5" max="5" width="13.25" customWidth="1"/>
    <col min="6" max="6" width="13.375" customWidth="1"/>
    <col min="7" max="7" width="16" customWidth="1"/>
    <col min="8" max="8" width="12.875" customWidth="1"/>
    <col min="9" max="9" width="15.125" customWidth="1"/>
    <col min="10" max="26" width="7.625" customWidth="1"/>
  </cols>
  <sheetData>
    <row r="1" spans="1:26" ht="15.75" x14ac:dyDescent="0.25">
      <c r="A1" s="1" t="s">
        <v>0</v>
      </c>
    </row>
    <row r="2" spans="1:26" ht="17.25" customHeight="1" x14ac:dyDescent="0.25">
      <c r="A2" s="1" t="s">
        <v>1</v>
      </c>
    </row>
    <row r="3" spans="1:26" ht="17.25" customHeight="1" x14ac:dyDescent="0.25">
      <c r="A3" s="1" t="s">
        <v>4</v>
      </c>
    </row>
    <row r="4" spans="1:26" ht="17.25" customHeight="1" x14ac:dyDescent="0.25">
      <c r="A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4" t="s">
        <v>10</v>
      </c>
      <c r="I4" s="4" t="s">
        <v>11</v>
      </c>
    </row>
    <row r="5" spans="1:26" x14ac:dyDescent="0.25">
      <c r="B5" s="6"/>
      <c r="C5" s="6" t="s">
        <v>12</v>
      </c>
      <c r="D5" s="6" t="s">
        <v>13</v>
      </c>
      <c r="E5" s="6" t="s">
        <v>14</v>
      </c>
      <c r="F5" s="6" t="s">
        <v>12</v>
      </c>
      <c r="G5" s="6" t="s">
        <v>13</v>
      </c>
      <c r="H5" s="6" t="s">
        <v>14</v>
      </c>
      <c r="I5" s="6" t="s">
        <v>12</v>
      </c>
    </row>
    <row r="6" spans="1:26" x14ac:dyDescent="0.25">
      <c r="B6" s="8"/>
      <c r="C6" s="8">
        <v>43100</v>
      </c>
      <c r="D6" s="8">
        <v>43190</v>
      </c>
      <c r="E6" s="8">
        <v>43373</v>
      </c>
      <c r="F6" s="8">
        <v>43465</v>
      </c>
      <c r="G6" s="8">
        <v>43555</v>
      </c>
      <c r="H6" s="9">
        <v>43738</v>
      </c>
      <c r="I6" s="9">
        <v>43830</v>
      </c>
    </row>
    <row r="7" spans="1:26" x14ac:dyDescent="0.25">
      <c r="B7" s="8"/>
      <c r="C7" s="8"/>
      <c r="D7" s="8"/>
      <c r="E7" s="8"/>
      <c r="F7" s="8"/>
      <c r="G7" s="8"/>
    </row>
    <row r="8" spans="1:26" x14ac:dyDescent="0.25">
      <c r="A8" s="11" t="s">
        <v>16</v>
      </c>
      <c r="B8" s="13"/>
      <c r="C8" s="14">
        <v>8982767111</v>
      </c>
      <c r="D8" s="13">
        <v>13656907211</v>
      </c>
      <c r="E8" s="13">
        <v>5327708807</v>
      </c>
      <c r="F8" s="13">
        <v>10984663905</v>
      </c>
      <c r="G8" s="13">
        <v>16158730756</v>
      </c>
      <c r="H8" s="16">
        <v>5331793357</v>
      </c>
      <c r="I8" s="16">
        <v>10805054630</v>
      </c>
    </row>
    <row r="9" spans="1:26" x14ac:dyDescent="0.25">
      <c r="A9" s="19" t="s">
        <v>21</v>
      </c>
      <c r="B9" s="13"/>
      <c r="C9" s="14">
        <v>567843863</v>
      </c>
      <c r="D9" s="13">
        <v>856720352</v>
      </c>
      <c r="E9" s="13">
        <v>316316362</v>
      </c>
      <c r="F9" s="13">
        <v>623704714</v>
      </c>
      <c r="G9" s="13">
        <v>892817006</v>
      </c>
      <c r="H9" s="16">
        <v>409347363</v>
      </c>
      <c r="I9" s="16">
        <v>777497486</v>
      </c>
    </row>
    <row r="10" spans="1:26" x14ac:dyDescent="0.25">
      <c r="A10" s="11" t="s">
        <v>28</v>
      </c>
      <c r="B10" s="13"/>
      <c r="C10" s="22">
        <f t="shared" ref="C10:I10" si="0">C8-C9</f>
        <v>8414923248</v>
      </c>
      <c r="D10" s="22">
        <f t="shared" si="0"/>
        <v>12800186859</v>
      </c>
      <c r="E10" s="22">
        <f t="shared" si="0"/>
        <v>5011392445</v>
      </c>
      <c r="F10" s="22">
        <f t="shared" si="0"/>
        <v>10360959191</v>
      </c>
      <c r="G10" s="22">
        <f t="shared" si="0"/>
        <v>15265913750</v>
      </c>
      <c r="H10" s="22">
        <f t="shared" si="0"/>
        <v>4922445994</v>
      </c>
      <c r="I10" s="22">
        <f t="shared" si="0"/>
        <v>10027557144</v>
      </c>
    </row>
    <row r="11" spans="1:26" x14ac:dyDescent="0.25">
      <c r="A11" s="19" t="s">
        <v>37</v>
      </c>
      <c r="B11" s="13"/>
      <c r="C11" s="13">
        <v>6250875174</v>
      </c>
      <c r="D11" s="13">
        <v>9334766859</v>
      </c>
      <c r="E11" s="13">
        <v>4039251338</v>
      </c>
      <c r="F11" s="13">
        <v>8083893317</v>
      </c>
      <c r="G11" s="13">
        <v>11611713045</v>
      </c>
      <c r="H11" s="16">
        <v>3716846438</v>
      </c>
      <c r="I11" s="16">
        <v>7529602685</v>
      </c>
    </row>
    <row r="12" spans="1:26" x14ac:dyDescent="0.25">
      <c r="A12" s="11" t="s">
        <v>38</v>
      </c>
      <c r="B12" s="25"/>
      <c r="C12" s="24">
        <f t="shared" ref="C12:I12" si="1">C10-C11</f>
        <v>2164048074</v>
      </c>
      <c r="D12" s="24">
        <f t="shared" si="1"/>
        <v>3465420000</v>
      </c>
      <c r="E12" s="24">
        <f t="shared" si="1"/>
        <v>972141107</v>
      </c>
      <c r="F12" s="24">
        <f t="shared" si="1"/>
        <v>2277065874</v>
      </c>
      <c r="G12" s="24">
        <f t="shared" si="1"/>
        <v>3654200705</v>
      </c>
      <c r="H12" s="24">
        <f t="shared" si="1"/>
        <v>1205599556</v>
      </c>
      <c r="I12" s="24">
        <f t="shared" si="1"/>
        <v>2497954459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19" t="s">
        <v>45</v>
      </c>
      <c r="B13" s="13"/>
      <c r="C13" s="13">
        <v>139424841</v>
      </c>
      <c r="D13" s="13">
        <v>203014965</v>
      </c>
      <c r="E13" s="13">
        <v>84272411</v>
      </c>
      <c r="F13" s="13">
        <v>145211931</v>
      </c>
      <c r="G13" s="13">
        <v>208836951</v>
      </c>
      <c r="H13" s="26">
        <v>106056021</v>
      </c>
      <c r="I13" s="26">
        <v>182733983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11" t="s">
        <v>49</v>
      </c>
      <c r="B14" s="21"/>
      <c r="C14" s="21">
        <f t="shared" ref="C14:I14" si="2">SUM(C15)</f>
        <v>528661163</v>
      </c>
      <c r="D14" s="21">
        <f t="shared" si="2"/>
        <v>774202696</v>
      </c>
      <c r="E14" s="21">
        <f t="shared" si="2"/>
        <v>246151290</v>
      </c>
      <c r="F14" s="21">
        <f t="shared" si="2"/>
        <v>582838708</v>
      </c>
      <c r="G14" s="21">
        <f t="shared" si="2"/>
        <v>915526938</v>
      </c>
      <c r="H14" s="21">
        <f t="shared" si="2"/>
        <v>366102366</v>
      </c>
      <c r="I14" s="21">
        <f t="shared" si="2"/>
        <v>749752020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19" t="s">
        <v>54</v>
      </c>
      <c r="B15" s="13"/>
      <c r="C15" s="13">
        <v>528661163</v>
      </c>
      <c r="D15" s="13">
        <v>774202696</v>
      </c>
      <c r="E15" s="13">
        <v>246151290</v>
      </c>
      <c r="F15" s="13">
        <v>582838708</v>
      </c>
      <c r="G15" s="13">
        <v>915526938</v>
      </c>
      <c r="H15" s="26">
        <v>366102366</v>
      </c>
      <c r="I15" s="26">
        <v>749752020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11" t="s">
        <v>57</v>
      </c>
      <c r="B16" s="25"/>
      <c r="C16" s="24">
        <f t="shared" ref="C16:I16" si="3">C12+C13-C14</f>
        <v>1774811752</v>
      </c>
      <c r="D16" s="24">
        <f t="shared" si="3"/>
        <v>2894232269</v>
      </c>
      <c r="E16" s="24">
        <f t="shared" si="3"/>
        <v>810262228</v>
      </c>
      <c r="F16" s="24">
        <f t="shared" si="3"/>
        <v>1839439097</v>
      </c>
      <c r="G16" s="24">
        <f t="shared" si="3"/>
        <v>2947510718</v>
      </c>
      <c r="H16" s="24">
        <f t="shared" si="3"/>
        <v>945553211</v>
      </c>
      <c r="I16" s="24">
        <f t="shared" si="3"/>
        <v>1930936422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19" t="s">
        <v>61</v>
      </c>
      <c r="B17" s="13"/>
      <c r="C17" s="13">
        <v>324902171</v>
      </c>
      <c r="D17" s="13">
        <v>522301043</v>
      </c>
      <c r="E17" s="13">
        <v>203723304</v>
      </c>
      <c r="F17" s="13">
        <v>395571952</v>
      </c>
      <c r="G17" s="13">
        <v>597742290</v>
      </c>
      <c r="H17" s="26">
        <v>200268636</v>
      </c>
      <c r="I17" s="26">
        <v>428501888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1" t="s">
        <v>65</v>
      </c>
      <c r="B18" s="24"/>
      <c r="C18" s="24">
        <f t="shared" ref="C18:I18" si="4">C16-C17</f>
        <v>1449909581</v>
      </c>
      <c r="D18" s="24">
        <f t="shared" si="4"/>
        <v>2371931226</v>
      </c>
      <c r="E18" s="24">
        <f t="shared" si="4"/>
        <v>606538924</v>
      </c>
      <c r="F18" s="24">
        <f t="shared" si="4"/>
        <v>1443867145</v>
      </c>
      <c r="G18" s="24">
        <f t="shared" si="4"/>
        <v>2349768428</v>
      </c>
      <c r="H18" s="24">
        <f t="shared" si="4"/>
        <v>745284575</v>
      </c>
      <c r="I18" s="24">
        <f t="shared" si="4"/>
        <v>1502434534</v>
      </c>
    </row>
    <row r="19" spans="1:26" x14ac:dyDescent="0.25">
      <c r="A19" s="31" t="s">
        <v>69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</row>
    <row r="20" spans="1:26" x14ac:dyDescent="0.25">
      <c r="A20" s="11" t="s">
        <v>72</v>
      </c>
      <c r="B20" s="24"/>
      <c r="C20" s="24">
        <f t="shared" ref="C20:I20" si="5">C18-C19</f>
        <v>1449909581</v>
      </c>
      <c r="D20" s="24">
        <f t="shared" si="5"/>
        <v>2371931226</v>
      </c>
      <c r="E20" s="24">
        <f t="shared" si="5"/>
        <v>606538924</v>
      </c>
      <c r="F20" s="24">
        <f t="shared" si="5"/>
        <v>1443867145</v>
      </c>
      <c r="G20" s="24">
        <f t="shared" si="5"/>
        <v>2349768428</v>
      </c>
      <c r="H20" s="24">
        <f t="shared" si="5"/>
        <v>745284575</v>
      </c>
      <c r="I20" s="24">
        <f t="shared" si="5"/>
        <v>1502434534</v>
      </c>
    </row>
    <row r="21" spans="1:26" ht="15.75" customHeight="1" x14ac:dyDescent="0.25">
      <c r="A21" s="19"/>
      <c r="B21" s="13"/>
      <c r="C21" s="13"/>
      <c r="D21" s="13"/>
      <c r="E21" s="13"/>
      <c r="F21" s="13"/>
      <c r="G21" s="13"/>
    </row>
    <row r="22" spans="1:26" ht="15.75" customHeight="1" x14ac:dyDescent="0.25">
      <c r="A22" s="11" t="s">
        <v>76</v>
      </c>
      <c r="B22" s="21"/>
      <c r="C22" s="21">
        <f t="shared" ref="C22:I22" si="6">SUM(C23:C24)</f>
        <v>420323102</v>
      </c>
      <c r="D22" s="21">
        <f t="shared" si="6"/>
        <v>665184605</v>
      </c>
      <c r="E22" s="21">
        <f t="shared" si="6"/>
        <v>174443853</v>
      </c>
      <c r="F22" s="21">
        <f t="shared" si="6"/>
        <v>451153803</v>
      </c>
      <c r="G22" s="21">
        <f t="shared" si="6"/>
        <v>773729221</v>
      </c>
      <c r="H22" s="21">
        <f t="shared" si="6"/>
        <v>223645484</v>
      </c>
      <c r="I22" s="21">
        <f t="shared" si="6"/>
        <v>449572242</v>
      </c>
    </row>
    <row r="23" spans="1:26" ht="15.75" customHeight="1" x14ac:dyDescent="0.25">
      <c r="A23" s="31" t="s">
        <v>78</v>
      </c>
      <c r="B23" s="13"/>
      <c r="C23" s="13">
        <v>253987170</v>
      </c>
      <c r="D23" s="13">
        <v>364124800</v>
      </c>
      <c r="E23" s="13">
        <v>148280235</v>
      </c>
      <c r="F23" s="13">
        <v>269994175</v>
      </c>
      <c r="G23" s="13">
        <v>384441502</v>
      </c>
      <c r="H23" s="16">
        <v>149527034</v>
      </c>
      <c r="I23" s="16">
        <v>302821142</v>
      </c>
    </row>
    <row r="24" spans="1:26" ht="15.75" customHeight="1" x14ac:dyDescent="0.25">
      <c r="A24" s="31" t="s">
        <v>81</v>
      </c>
      <c r="B24" s="13"/>
      <c r="C24" s="13">
        <v>166335932</v>
      </c>
      <c r="D24" s="13">
        <v>301059805</v>
      </c>
      <c r="E24" s="13">
        <v>26163618</v>
      </c>
      <c r="F24" s="13">
        <v>181159628</v>
      </c>
      <c r="G24" s="13">
        <v>389287719</v>
      </c>
      <c r="H24" s="16">
        <v>74118450</v>
      </c>
      <c r="I24" s="16">
        <v>146751100</v>
      </c>
    </row>
    <row r="25" spans="1:26" ht="15.75" customHeight="1" x14ac:dyDescent="0.25">
      <c r="A25" s="11" t="s">
        <v>84</v>
      </c>
      <c r="B25" s="23"/>
      <c r="C25" s="23">
        <f t="shared" ref="C25:I25" si="7">C20-C22</f>
        <v>1029586479</v>
      </c>
      <c r="D25" s="23">
        <f t="shared" si="7"/>
        <v>1706746621</v>
      </c>
      <c r="E25" s="23">
        <f t="shared" si="7"/>
        <v>432095071</v>
      </c>
      <c r="F25" s="23">
        <f t="shared" si="7"/>
        <v>992713342</v>
      </c>
      <c r="G25" s="23">
        <f t="shared" si="7"/>
        <v>1576039207</v>
      </c>
      <c r="H25" s="23">
        <f t="shared" si="7"/>
        <v>521639091</v>
      </c>
      <c r="I25" s="23">
        <f t="shared" si="7"/>
        <v>1052862292</v>
      </c>
    </row>
    <row r="26" spans="1:26" ht="15.75" customHeight="1" x14ac:dyDescent="0.25">
      <c r="B26" s="13"/>
      <c r="C26" s="13"/>
      <c r="D26" s="13"/>
      <c r="E26" s="13"/>
      <c r="F26" s="13"/>
      <c r="G26" s="13"/>
    </row>
    <row r="27" spans="1:26" ht="15.75" customHeight="1" x14ac:dyDescent="0.25">
      <c r="B27" s="13"/>
      <c r="C27" s="13"/>
      <c r="D27" s="13"/>
      <c r="E27" s="13"/>
      <c r="F27" s="33"/>
      <c r="G27" s="13"/>
    </row>
    <row r="28" spans="1:26" ht="15.75" customHeight="1" x14ac:dyDescent="0.25">
      <c r="A28" s="11" t="s">
        <v>96</v>
      </c>
      <c r="B28" s="34"/>
      <c r="C28" s="34">
        <f>C25/('1'!C32/10)</f>
        <v>3.4129720024753785</v>
      </c>
      <c r="D28" s="34">
        <f>D25/('1'!D32/10)</f>
        <v>5.6576873838224291</v>
      </c>
      <c r="E28" s="34">
        <f>E25/('1'!E32/10)</f>
        <v>1.4323501811746411</v>
      </c>
      <c r="F28" s="34">
        <f>F25/('1'!F32/10)</f>
        <v>3.1340394295251031</v>
      </c>
      <c r="G28" s="34">
        <f>G25/('1'!G32/10)</f>
        <v>4.9756246926874441</v>
      </c>
      <c r="H28" s="34">
        <f>H25/('1'!H32/10)</f>
        <v>1.6468374202385136</v>
      </c>
      <c r="I28" s="34">
        <f>I25/('1'!I32/10)</f>
        <v>3.3239322948357959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C29" s="19">
        <v>2.99</v>
      </c>
      <c r="D29" s="19">
        <v>5.12</v>
      </c>
      <c r="E29" s="15">
        <v>1.42</v>
      </c>
      <c r="F29" s="15">
        <v>2.82</v>
      </c>
      <c r="G29" s="15">
        <v>4.33</v>
      </c>
      <c r="H29" s="36">
        <v>1.55</v>
      </c>
      <c r="I29" s="36">
        <v>3.11</v>
      </c>
    </row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8" sqref="B18"/>
    </sheetView>
  </sheetViews>
  <sheetFormatPr defaultColWidth="12.625" defaultRowHeight="15" customHeight="1" x14ac:dyDescent="0.2"/>
  <cols>
    <col min="1" max="1" width="44.375" customWidth="1"/>
    <col min="2" max="2" width="11.25" customWidth="1"/>
    <col min="3" max="3" width="13.5" customWidth="1"/>
    <col min="4" max="5" width="15.5" customWidth="1"/>
    <col min="6" max="6" width="15" customWidth="1"/>
    <col min="7" max="7" width="14.375" customWidth="1"/>
    <col min="8" max="8" width="15.875" customWidth="1"/>
    <col min="9" max="9" width="13.75" customWidth="1"/>
    <col min="10" max="26" width="7.625" customWidth="1"/>
  </cols>
  <sheetData>
    <row r="1" spans="1:26" ht="15.75" x14ac:dyDescent="0.25">
      <c r="A1" s="1" t="s">
        <v>0</v>
      </c>
    </row>
    <row r="2" spans="1:26" ht="15.75" x14ac:dyDescent="0.25">
      <c r="A2" s="1" t="s">
        <v>2</v>
      </c>
    </row>
    <row r="3" spans="1:26" ht="15.75" x14ac:dyDescent="0.25">
      <c r="A3" s="1" t="s">
        <v>4</v>
      </c>
    </row>
    <row r="4" spans="1:26" ht="15.75" x14ac:dyDescent="0.25">
      <c r="A4" s="1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4" t="s">
        <v>10</v>
      </c>
      <c r="I4" s="4" t="s">
        <v>11</v>
      </c>
    </row>
    <row r="5" spans="1:26" x14ac:dyDescent="0.25">
      <c r="B5" s="6"/>
      <c r="C5" s="6" t="s">
        <v>12</v>
      </c>
      <c r="D5" s="6" t="s">
        <v>13</v>
      </c>
      <c r="E5" s="6" t="s">
        <v>14</v>
      </c>
      <c r="F5" s="6" t="s">
        <v>12</v>
      </c>
      <c r="G5" s="6" t="s">
        <v>13</v>
      </c>
      <c r="H5" s="6" t="s">
        <v>14</v>
      </c>
      <c r="I5" s="6" t="s">
        <v>12</v>
      </c>
    </row>
    <row r="6" spans="1:26" x14ac:dyDescent="0.25">
      <c r="B6" s="8"/>
      <c r="C6" s="8">
        <v>43100</v>
      </c>
      <c r="D6" s="8">
        <v>43190</v>
      </c>
      <c r="E6" s="8">
        <v>43373</v>
      </c>
      <c r="F6" s="8">
        <v>43465</v>
      </c>
      <c r="G6" s="8">
        <v>43555</v>
      </c>
      <c r="H6" s="9">
        <v>43738</v>
      </c>
      <c r="I6" s="9">
        <v>43830</v>
      </c>
    </row>
    <row r="7" spans="1:26" x14ac:dyDescent="0.25">
      <c r="A7" s="11" t="s">
        <v>15</v>
      </c>
      <c r="B7" s="13"/>
      <c r="C7" s="13"/>
      <c r="D7" s="13"/>
      <c r="E7" s="13"/>
      <c r="F7" s="13"/>
      <c r="G7" s="13"/>
    </row>
    <row r="8" spans="1:26" x14ac:dyDescent="0.25">
      <c r="A8" s="15" t="s">
        <v>20</v>
      </c>
      <c r="B8" s="13"/>
      <c r="C8" s="13">
        <v>9515863834</v>
      </c>
      <c r="D8" s="13">
        <v>14142015339</v>
      </c>
      <c r="E8" s="13">
        <v>5296404554</v>
      </c>
      <c r="F8" s="13">
        <v>10287377630</v>
      </c>
      <c r="G8" s="13">
        <v>15438031575</v>
      </c>
      <c r="H8" s="17">
        <v>5009511438</v>
      </c>
      <c r="I8" s="18">
        <v>10198346426</v>
      </c>
    </row>
    <row r="9" spans="1:26" x14ac:dyDescent="0.25">
      <c r="A9" s="15" t="s">
        <v>23</v>
      </c>
      <c r="B9" s="13"/>
      <c r="C9" s="14">
        <v>-315223049</v>
      </c>
      <c r="D9" s="13">
        <v>-435676879</v>
      </c>
      <c r="E9" s="13">
        <v>-179694554</v>
      </c>
      <c r="F9" s="13">
        <v>-301897082</v>
      </c>
      <c r="G9" s="13">
        <v>-429444559</v>
      </c>
      <c r="H9" s="17">
        <v>-128549678</v>
      </c>
      <c r="I9" s="18">
        <v>-364575737</v>
      </c>
    </row>
    <row r="10" spans="1:26" x14ac:dyDescent="0.25">
      <c r="A10" s="15" t="s">
        <v>25</v>
      </c>
      <c r="B10" s="13"/>
      <c r="C10" s="13">
        <v>-6562618358</v>
      </c>
      <c r="D10" s="13">
        <v>-9636987612</v>
      </c>
      <c r="E10" s="13">
        <v>-3251263054</v>
      </c>
      <c r="F10" s="13">
        <v>-7502587981</v>
      </c>
      <c r="G10" s="13">
        <v>-10286555918</v>
      </c>
      <c r="H10" s="18">
        <v>-3021375649</v>
      </c>
      <c r="I10" s="18">
        <v>-6148220870</v>
      </c>
    </row>
    <row r="11" spans="1:26" x14ac:dyDescent="0.25">
      <c r="A11" s="15" t="s">
        <v>26</v>
      </c>
      <c r="B11" s="13"/>
      <c r="C11" s="13">
        <v>-639704262</v>
      </c>
      <c r="D11" s="13">
        <v>-451134162</v>
      </c>
      <c r="E11" s="13">
        <v>-777121330</v>
      </c>
      <c r="F11" s="13">
        <v>-1175781606</v>
      </c>
      <c r="G11" s="13">
        <v>-2118432935</v>
      </c>
      <c r="H11" s="18">
        <v>-282753433</v>
      </c>
      <c r="I11" s="18">
        <v>-650779417</v>
      </c>
    </row>
    <row r="12" spans="1:26" x14ac:dyDescent="0.25">
      <c r="A12" s="15" t="s">
        <v>29</v>
      </c>
      <c r="B12" s="13"/>
      <c r="C12" s="13">
        <v>-279300223</v>
      </c>
      <c r="D12" s="13">
        <v>-457168469</v>
      </c>
      <c r="E12" s="13">
        <v>-200801340</v>
      </c>
      <c r="F12" s="13">
        <v>-408079081</v>
      </c>
      <c r="G12" s="13">
        <v>-618054649</v>
      </c>
      <c r="H12" s="18">
        <v>-202686167</v>
      </c>
      <c r="I12" s="18">
        <v>-367655595</v>
      </c>
    </row>
    <row r="13" spans="1:26" x14ac:dyDescent="0.25">
      <c r="A13" s="15" t="s">
        <v>30</v>
      </c>
      <c r="B13" s="13"/>
      <c r="C13" s="13">
        <v>-101543802</v>
      </c>
      <c r="D13" s="13">
        <v>-330290499</v>
      </c>
      <c r="E13" s="13">
        <v>-223014238</v>
      </c>
      <c r="F13" s="13">
        <v>-317034239</v>
      </c>
      <c r="G13" s="13">
        <v>-503116190</v>
      </c>
      <c r="H13" s="18">
        <v>-60396180</v>
      </c>
      <c r="I13" s="18">
        <v>-252739511</v>
      </c>
    </row>
    <row r="14" spans="1:26" x14ac:dyDescent="0.25">
      <c r="A14" s="15" t="s">
        <v>32</v>
      </c>
      <c r="B14" s="13"/>
      <c r="C14" s="13">
        <v>25930535</v>
      </c>
      <c r="D14" s="13">
        <v>32461080</v>
      </c>
      <c r="E14" s="13">
        <v>20824467</v>
      </c>
      <c r="F14" s="13">
        <v>35823104</v>
      </c>
      <c r="G14" s="13">
        <v>67359934</v>
      </c>
      <c r="H14" s="18">
        <v>64288215</v>
      </c>
      <c r="I14" s="18">
        <v>41542934</v>
      </c>
    </row>
    <row r="15" spans="1:26" x14ac:dyDescent="0.25">
      <c r="A15" s="11" t="s">
        <v>34</v>
      </c>
      <c r="B15" s="21"/>
      <c r="C15" s="24">
        <f t="shared" ref="C15:I15" si="0">SUM(C8:C14)</f>
        <v>1643404675</v>
      </c>
      <c r="D15" s="24">
        <f t="shared" si="0"/>
        <v>2863218798</v>
      </c>
      <c r="E15" s="24">
        <f t="shared" si="0"/>
        <v>685334505</v>
      </c>
      <c r="F15" s="24">
        <f t="shared" si="0"/>
        <v>617820745</v>
      </c>
      <c r="G15" s="24">
        <f t="shared" si="0"/>
        <v>1549787258</v>
      </c>
      <c r="H15" s="24">
        <f t="shared" si="0"/>
        <v>1378038546</v>
      </c>
      <c r="I15" s="24">
        <f t="shared" si="0"/>
        <v>2455918230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21"/>
      <c r="C16" s="21"/>
      <c r="D16" s="21"/>
      <c r="E16" s="21"/>
      <c r="F16" s="21"/>
      <c r="G16" s="2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 t="s">
        <v>43</v>
      </c>
      <c r="B17" s="21"/>
      <c r="C17" s="21"/>
      <c r="D17" s="21"/>
      <c r="E17" s="21"/>
      <c r="F17" s="21"/>
      <c r="G17" s="21"/>
      <c r="H17" s="17"/>
      <c r="I17" s="1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9" t="s">
        <v>48</v>
      </c>
      <c r="B18" s="21"/>
      <c r="C18" s="13">
        <v>-1685327189</v>
      </c>
      <c r="D18" s="13">
        <v>-1832435907</v>
      </c>
      <c r="E18" s="13">
        <v>-222091142</v>
      </c>
      <c r="F18" s="13">
        <v>-1272214324</v>
      </c>
      <c r="G18" s="13">
        <v>-1678711844</v>
      </c>
      <c r="H18" s="18">
        <v>-312063273</v>
      </c>
      <c r="I18" s="18">
        <v>-422758484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9" t="s">
        <v>52</v>
      </c>
      <c r="B19" s="13"/>
      <c r="C19" s="13">
        <v>189200</v>
      </c>
      <c r="D19" s="13">
        <v>189200</v>
      </c>
      <c r="E19" s="13">
        <v>1327050</v>
      </c>
      <c r="F19" s="13">
        <v>2499059</v>
      </c>
      <c r="G19" s="13">
        <v>2510459</v>
      </c>
      <c r="H19" s="17"/>
      <c r="I19" s="18">
        <v>8194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9" t="s">
        <v>55</v>
      </c>
      <c r="B20" s="13"/>
      <c r="C20" s="13">
        <v>-39505580</v>
      </c>
      <c r="D20" s="13">
        <v>-275042705</v>
      </c>
      <c r="E20" s="13">
        <v>-210516800</v>
      </c>
      <c r="F20" s="13">
        <v>-372498454</v>
      </c>
      <c r="G20" s="13">
        <v>-442870756</v>
      </c>
      <c r="H20" s="18">
        <v>-326499513</v>
      </c>
      <c r="I20" s="18">
        <v>-513659863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9" t="s">
        <v>58</v>
      </c>
      <c r="B21" s="13"/>
      <c r="C21" s="13">
        <v>-317012578</v>
      </c>
      <c r="D21" s="13">
        <v>267910662</v>
      </c>
      <c r="E21" s="13">
        <v>-77352294</v>
      </c>
      <c r="F21" s="13">
        <v>137073510</v>
      </c>
      <c r="G21" s="13">
        <v>161486829</v>
      </c>
      <c r="H21" s="18">
        <v>-60423189</v>
      </c>
      <c r="I21" s="18">
        <v>-71217455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9" t="s">
        <v>59</v>
      </c>
      <c r="B22" s="13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8">
        <v>105810364</v>
      </c>
      <c r="I22" s="18">
        <v>105810364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9" t="s">
        <v>63</v>
      </c>
      <c r="B23" s="13"/>
      <c r="C23" s="13">
        <v>235600840</v>
      </c>
      <c r="D23" s="13">
        <v>161124888</v>
      </c>
      <c r="E23" s="13">
        <v>-39081659</v>
      </c>
      <c r="F23" s="13">
        <v>-34511468</v>
      </c>
      <c r="G23" s="13">
        <v>-34200031</v>
      </c>
      <c r="H23" s="18">
        <v>-35405713</v>
      </c>
      <c r="I23" s="18">
        <v>-75869102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9" t="s">
        <v>67</v>
      </c>
      <c r="B24" s="13"/>
      <c r="C24" s="14">
        <v>8262665</v>
      </c>
      <c r="D24" s="13">
        <v>17926915</v>
      </c>
      <c r="E24" s="13">
        <v>9693000</v>
      </c>
      <c r="F24" s="13">
        <v>9693000</v>
      </c>
      <c r="G24" s="13">
        <v>19354376</v>
      </c>
      <c r="H24" s="18">
        <v>9647758</v>
      </c>
      <c r="I24" s="18">
        <v>9647758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9" t="s">
        <v>71</v>
      </c>
      <c r="B25" s="13"/>
      <c r="C25" s="13">
        <v>104090705</v>
      </c>
      <c r="D25" s="13">
        <v>167956707</v>
      </c>
      <c r="E25" s="13">
        <v>58220963</v>
      </c>
      <c r="F25" s="13">
        <v>103912905</v>
      </c>
      <c r="G25" s="13">
        <v>-212748667</v>
      </c>
      <c r="H25" s="18">
        <v>55353822</v>
      </c>
      <c r="I25" s="18">
        <v>111620369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9" t="s">
        <v>73</v>
      </c>
      <c r="B26" s="13"/>
      <c r="C26" s="13">
        <v>-1709949538</v>
      </c>
      <c r="D26" s="13">
        <v>-2474309570</v>
      </c>
      <c r="E26" s="13">
        <v>-610957972</v>
      </c>
      <c r="F26" s="13">
        <v>-81747643</v>
      </c>
      <c r="G26" s="13">
        <v>141517642</v>
      </c>
      <c r="H26" s="18">
        <v>-13561173</v>
      </c>
      <c r="I26" s="18">
        <v>-16698761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 t="s">
        <v>77</v>
      </c>
      <c r="B27" s="21"/>
      <c r="C27" s="24">
        <f t="shared" ref="C27:I27" si="1">SUM(C18:C26)</f>
        <v>-3403651475</v>
      </c>
      <c r="D27" s="24">
        <f t="shared" si="1"/>
        <v>-3966679810</v>
      </c>
      <c r="E27" s="24">
        <f t="shared" si="1"/>
        <v>-1090758854</v>
      </c>
      <c r="F27" s="24">
        <f t="shared" si="1"/>
        <v>-1507793415</v>
      </c>
      <c r="G27" s="24">
        <f t="shared" si="1"/>
        <v>-2043661992</v>
      </c>
      <c r="H27" s="24">
        <f t="shared" si="1"/>
        <v>-577140917</v>
      </c>
      <c r="I27" s="24">
        <f t="shared" si="1"/>
        <v>-873116980</v>
      </c>
    </row>
    <row r="28" spans="1:26" ht="15.75" customHeight="1" x14ac:dyDescent="0.25">
      <c r="B28" s="13"/>
      <c r="C28" s="13"/>
      <c r="D28" s="13"/>
      <c r="E28" s="13"/>
      <c r="F28" s="13"/>
      <c r="G28" s="13"/>
    </row>
    <row r="29" spans="1:26" ht="15.75" customHeight="1" x14ac:dyDescent="0.25">
      <c r="A29" s="11" t="s">
        <v>79</v>
      </c>
      <c r="B29" s="13"/>
      <c r="C29" s="13"/>
      <c r="D29" s="13"/>
      <c r="E29" s="13"/>
      <c r="F29" s="13"/>
      <c r="G29" s="13"/>
    </row>
    <row r="30" spans="1:26" ht="15.75" customHeight="1" x14ac:dyDescent="0.25">
      <c r="A30" s="19" t="s">
        <v>82</v>
      </c>
      <c r="B30" s="13"/>
      <c r="C30" s="13">
        <v>250000</v>
      </c>
      <c r="D30" s="13">
        <v>250000</v>
      </c>
      <c r="E30" s="13">
        <v>0</v>
      </c>
      <c r="F30" s="13">
        <v>0</v>
      </c>
      <c r="G30" s="13">
        <v>0</v>
      </c>
      <c r="H30" s="13"/>
      <c r="I30" s="13"/>
    </row>
    <row r="31" spans="1:26" ht="15.75" customHeight="1" x14ac:dyDescent="0.25">
      <c r="A31" s="19" t="s">
        <v>83</v>
      </c>
      <c r="B31" s="13"/>
      <c r="C31" s="13">
        <v>0</v>
      </c>
      <c r="D31" s="13">
        <v>200000000</v>
      </c>
      <c r="E31" s="13">
        <v>157218750</v>
      </c>
      <c r="F31" s="13">
        <v>157218750</v>
      </c>
      <c r="G31" s="13">
        <v>157218750</v>
      </c>
      <c r="H31" s="13"/>
      <c r="I31" s="13"/>
    </row>
    <row r="32" spans="1:26" ht="15.75" customHeight="1" x14ac:dyDescent="0.25">
      <c r="A32" s="19" t="s">
        <v>86</v>
      </c>
      <c r="B32" s="13"/>
      <c r="C32" s="13">
        <v>0</v>
      </c>
      <c r="D32" s="13">
        <v>0</v>
      </c>
      <c r="E32" s="13">
        <v>0</v>
      </c>
      <c r="F32" s="13">
        <v>-20182215</v>
      </c>
      <c r="G32" s="13">
        <v>0</v>
      </c>
      <c r="H32" s="13"/>
      <c r="I32" s="18">
        <v>-14612052</v>
      </c>
    </row>
    <row r="33" spans="1:9" ht="15.75" customHeight="1" x14ac:dyDescent="0.25">
      <c r="A33" s="19" t="s">
        <v>87</v>
      </c>
      <c r="B33" s="13"/>
      <c r="C33" s="13">
        <v>-275231902</v>
      </c>
      <c r="D33" s="13">
        <v>-356067939</v>
      </c>
      <c r="E33" s="13">
        <v>1093411186</v>
      </c>
      <c r="F33" s="13">
        <v>926402166</v>
      </c>
      <c r="G33" s="13">
        <v>894448450</v>
      </c>
      <c r="I33" s="18">
        <v>-59053728</v>
      </c>
    </row>
    <row r="34" spans="1:9" ht="15.75" customHeight="1" x14ac:dyDescent="0.25">
      <c r="A34" s="19" t="s">
        <v>89</v>
      </c>
      <c r="B34" s="13"/>
      <c r="C34" s="13">
        <v>0</v>
      </c>
      <c r="D34" s="13">
        <v>0</v>
      </c>
      <c r="E34" s="13">
        <v>0</v>
      </c>
      <c r="F34" s="13">
        <v>0</v>
      </c>
      <c r="G34" s="13">
        <v>-29559871</v>
      </c>
      <c r="H34" s="13"/>
      <c r="I34" s="13"/>
    </row>
    <row r="35" spans="1:9" ht="15.75" customHeight="1" x14ac:dyDescent="0.25">
      <c r="A35" s="19" t="s">
        <v>91</v>
      </c>
      <c r="B35" s="13"/>
      <c r="C35" s="13">
        <v>-7480</v>
      </c>
      <c r="D35" s="13">
        <v>-14960</v>
      </c>
      <c r="E35" s="13">
        <v>0</v>
      </c>
      <c r="F35" s="13">
        <v>-3740</v>
      </c>
      <c r="G35" s="13">
        <v>-7480</v>
      </c>
      <c r="H35" s="13"/>
      <c r="I35" s="18">
        <v>-3740</v>
      </c>
    </row>
    <row r="36" spans="1:9" ht="15.75" customHeight="1" x14ac:dyDescent="0.25">
      <c r="A36" s="19" t="s">
        <v>93</v>
      </c>
      <c r="B36" s="13"/>
      <c r="C36" s="13">
        <v>-180373287</v>
      </c>
      <c r="D36" s="13">
        <v>-1351552352</v>
      </c>
      <c r="E36" s="13">
        <v>-48183</v>
      </c>
      <c r="F36" s="13">
        <v>-1075459903</v>
      </c>
      <c r="G36" s="13">
        <v>-1351386635</v>
      </c>
      <c r="H36" s="18">
        <v>-1087976</v>
      </c>
      <c r="I36" s="18">
        <v>-1007761261</v>
      </c>
    </row>
    <row r="37" spans="1:9" ht="15.75" customHeight="1" x14ac:dyDescent="0.25">
      <c r="A37" s="32" t="s">
        <v>94</v>
      </c>
      <c r="B37" s="13"/>
      <c r="C37" s="13"/>
      <c r="D37" s="13"/>
      <c r="E37" s="13"/>
      <c r="F37" s="13"/>
      <c r="G37" s="13"/>
      <c r="H37" s="18">
        <v>-5302659</v>
      </c>
      <c r="I37" s="13"/>
    </row>
    <row r="38" spans="1:9" ht="15.75" customHeight="1" x14ac:dyDescent="0.25">
      <c r="A38" s="15" t="s">
        <v>95</v>
      </c>
      <c r="B38" s="13"/>
      <c r="C38" s="13">
        <v>2741516930</v>
      </c>
      <c r="D38" s="13">
        <v>2743701765</v>
      </c>
      <c r="E38" s="13">
        <v>-240563053</v>
      </c>
      <c r="F38" s="13">
        <v>-144522351</v>
      </c>
      <c r="G38" s="13">
        <v>-415890437</v>
      </c>
      <c r="H38" s="18">
        <v>-719833256</v>
      </c>
      <c r="I38" s="18">
        <v>32445034</v>
      </c>
    </row>
    <row r="39" spans="1:9" ht="15.75" customHeight="1" x14ac:dyDescent="0.25">
      <c r="A39" s="15" t="s">
        <v>97</v>
      </c>
      <c r="B39" s="13"/>
      <c r="C39" s="13">
        <v>15265748</v>
      </c>
      <c r="D39" s="13">
        <v>433134130</v>
      </c>
      <c r="E39" s="13">
        <v>-135576953</v>
      </c>
      <c r="F39" s="13">
        <v>-116911331</v>
      </c>
      <c r="G39" s="13">
        <v>-67068664</v>
      </c>
      <c r="H39" s="18">
        <v>-126339417</v>
      </c>
      <c r="I39" s="18">
        <v>-128575289</v>
      </c>
    </row>
    <row r="40" spans="1:9" ht="15.75" customHeight="1" x14ac:dyDescent="0.25">
      <c r="A40" s="19" t="s">
        <v>90</v>
      </c>
      <c r="B40" s="13"/>
      <c r="C40" s="13">
        <v>-147658956</v>
      </c>
      <c r="D40" s="13">
        <v>-252847426</v>
      </c>
      <c r="E40" s="13">
        <v>-28558540</v>
      </c>
      <c r="F40" s="13">
        <v>1286109236</v>
      </c>
      <c r="G40" s="13">
        <v>1029969773</v>
      </c>
      <c r="H40" s="18">
        <v>74635492</v>
      </c>
      <c r="I40" s="13"/>
    </row>
    <row r="41" spans="1:9" ht="15.75" customHeight="1" x14ac:dyDescent="0.25">
      <c r="A41" s="11" t="s">
        <v>100</v>
      </c>
      <c r="B41" s="21"/>
      <c r="C41" s="24">
        <f t="shared" ref="C41:I41" si="2">SUM(C30:C40)</f>
        <v>2153761053</v>
      </c>
      <c r="D41" s="24">
        <f t="shared" si="2"/>
        <v>1416603218</v>
      </c>
      <c r="E41" s="24">
        <f t="shared" si="2"/>
        <v>845883207</v>
      </c>
      <c r="F41" s="24">
        <f t="shared" si="2"/>
        <v>1012650612</v>
      </c>
      <c r="G41" s="24">
        <f t="shared" si="2"/>
        <v>217723886</v>
      </c>
      <c r="H41" s="24">
        <f t="shared" si="2"/>
        <v>-777927816</v>
      </c>
      <c r="I41" s="24">
        <f t="shared" si="2"/>
        <v>-1177561036</v>
      </c>
    </row>
    <row r="42" spans="1:9" ht="15.75" customHeight="1" x14ac:dyDescent="0.25">
      <c r="A42" s="11"/>
      <c r="B42" s="21"/>
      <c r="C42" s="21"/>
      <c r="D42" s="21"/>
      <c r="E42" s="21"/>
      <c r="F42" s="21"/>
      <c r="G42" s="21"/>
    </row>
    <row r="43" spans="1:9" ht="15.75" customHeight="1" x14ac:dyDescent="0.25">
      <c r="A43" s="11" t="s">
        <v>104</v>
      </c>
      <c r="B43" s="21"/>
      <c r="C43" s="21">
        <f t="shared" ref="C43:I43" si="3">SUM(C15,C27,C41)</f>
        <v>393514253</v>
      </c>
      <c r="D43" s="21">
        <f t="shared" si="3"/>
        <v>313142206</v>
      </c>
      <c r="E43" s="21">
        <f t="shared" si="3"/>
        <v>440458858</v>
      </c>
      <c r="F43" s="21">
        <f t="shared" si="3"/>
        <v>122677942</v>
      </c>
      <c r="G43" s="21">
        <f t="shared" si="3"/>
        <v>-276150848</v>
      </c>
      <c r="H43" s="21">
        <f t="shared" si="3"/>
        <v>22969813</v>
      </c>
      <c r="I43" s="21">
        <f t="shared" si="3"/>
        <v>405240214</v>
      </c>
    </row>
    <row r="44" spans="1:9" ht="15.75" customHeight="1" x14ac:dyDescent="0.25">
      <c r="A44" s="32" t="s">
        <v>107</v>
      </c>
      <c r="B44" s="13"/>
      <c r="C44" s="13"/>
      <c r="D44" s="13"/>
      <c r="E44" s="13"/>
      <c r="F44" s="13"/>
      <c r="G44" s="13"/>
      <c r="H44" s="18">
        <v>-1365043</v>
      </c>
      <c r="I44" s="18">
        <v>-42314549</v>
      </c>
    </row>
    <row r="45" spans="1:9" ht="15.75" customHeight="1" x14ac:dyDescent="0.25">
      <c r="A45" s="19" t="s">
        <v>109</v>
      </c>
      <c r="B45" s="13"/>
      <c r="C45" s="13">
        <v>513578060</v>
      </c>
      <c r="D45" s="13">
        <v>513578060</v>
      </c>
      <c r="E45" s="13">
        <v>507536158</v>
      </c>
      <c r="F45" s="13">
        <v>507536158</v>
      </c>
      <c r="G45" s="13">
        <v>507536158</v>
      </c>
      <c r="H45" s="18">
        <v>336718286</v>
      </c>
      <c r="I45" s="18">
        <v>336718286</v>
      </c>
    </row>
    <row r="46" spans="1:9" ht="15.75" customHeight="1" x14ac:dyDescent="0.25">
      <c r="A46" s="11" t="s">
        <v>110</v>
      </c>
      <c r="B46" s="21"/>
      <c r="C46" s="23">
        <f t="shared" ref="C46:H46" si="4">SUM(C43:C45)</f>
        <v>907092313</v>
      </c>
      <c r="D46" s="23">
        <f t="shared" si="4"/>
        <v>826720266</v>
      </c>
      <c r="E46" s="23">
        <f t="shared" si="4"/>
        <v>947995016</v>
      </c>
      <c r="F46" s="23">
        <f t="shared" si="4"/>
        <v>630214100</v>
      </c>
      <c r="G46" s="23">
        <f t="shared" si="4"/>
        <v>231385310</v>
      </c>
      <c r="H46" s="23">
        <f t="shared" si="4"/>
        <v>358323056</v>
      </c>
      <c r="I46" s="23">
        <f>SUM(I43:I45)+3</f>
        <v>699643954</v>
      </c>
    </row>
    <row r="47" spans="1:9" ht="15.75" customHeight="1" x14ac:dyDescent="0.25">
      <c r="B47" s="13"/>
      <c r="C47" s="13"/>
      <c r="D47" s="13"/>
      <c r="E47" s="13"/>
      <c r="F47" s="13"/>
      <c r="G47" s="13"/>
      <c r="H47" s="13"/>
    </row>
    <row r="48" spans="1:9" ht="15.75" customHeight="1" x14ac:dyDescent="0.2"/>
    <row r="49" spans="1:26" ht="15.75" customHeight="1" x14ac:dyDescent="0.25">
      <c r="A49" s="11" t="s">
        <v>114</v>
      </c>
      <c r="B49" s="37"/>
      <c r="C49" s="38">
        <f>C15/('1'!C32/10)</f>
        <v>5.4477154264495242</v>
      </c>
      <c r="D49" s="38">
        <f>D15/('1'!D32/10)</f>
        <v>9.4912722669265026</v>
      </c>
      <c r="E49" s="38">
        <f>E15/('1'!E32/10)</f>
        <v>2.2718125437769299</v>
      </c>
      <c r="F49" s="38">
        <f>F15/('1'!F32/10)</f>
        <v>1.9504871076957622</v>
      </c>
      <c r="G49" s="38">
        <f>G15/('1'!G32/10)</f>
        <v>4.8927461417634435</v>
      </c>
      <c r="H49" s="38">
        <f>H15/('1'!H32/10)</f>
        <v>4.3505279478448298</v>
      </c>
      <c r="I49" s="38">
        <f>I15/('1'!I32/10)</f>
        <v>7.7534412431715864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F50" s="19"/>
      <c r="G50" s="19"/>
    </row>
    <row r="51" spans="1:26" ht="15.75" customHeight="1" x14ac:dyDescent="0.2"/>
    <row r="52" spans="1:26" ht="15.75" customHeight="1" x14ac:dyDescent="0.2"/>
    <row r="53" spans="1:26" ht="15.75" customHeight="1" x14ac:dyDescent="0.2"/>
    <row r="54" spans="1:26" ht="15.75" customHeight="1" x14ac:dyDescent="0.2"/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11" t="s">
        <v>119</v>
      </c>
    </row>
    <row r="3" spans="1:6" ht="15.75" x14ac:dyDescent="0.25">
      <c r="A3" s="1" t="s">
        <v>120</v>
      </c>
    </row>
    <row r="4" spans="1:6" x14ac:dyDescent="0.25">
      <c r="B4" s="40" t="s">
        <v>12</v>
      </c>
      <c r="C4" s="40" t="s">
        <v>13</v>
      </c>
      <c r="D4" s="40" t="s">
        <v>14</v>
      </c>
      <c r="E4" s="40" t="s">
        <v>12</v>
      </c>
      <c r="F4" s="40" t="s">
        <v>13</v>
      </c>
    </row>
    <row r="5" spans="1:6" x14ac:dyDescent="0.25">
      <c r="B5" s="41">
        <v>43100</v>
      </c>
      <c r="C5" s="41">
        <v>43190</v>
      </c>
      <c r="D5" s="41">
        <v>43373</v>
      </c>
      <c r="E5" s="41">
        <v>43465</v>
      </c>
      <c r="F5" s="41">
        <v>43190</v>
      </c>
    </row>
    <row r="6" spans="1:6" x14ac:dyDescent="0.25">
      <c r="A6" s="19" t="s">
        <v>121</v>
      </c>
      <c r="B6" s="42">
        <f>'2'!C25/'1'!C27</f>
        <v>0.10203714104082477</v>
      </c>
      <c r="C6" s="42">
        <f>'2'!D25/'1'!D27</f>
        <v>0.17799697930137962</v>
      </c>
      <c r="D6" s="42">
        <f>'2'!E25/'1'!E27</f>
        <v>3.9666349997307608E-2</v>
      </c>
      <c r="E6" s="42">
        <f>'2'!F25/'1'!F27</f>
        <v>9.2666346884787643E-2</v>
      </c>
      <c r="F6" s="42">
        <f>'2'!G25/'1'!G27</f>
        <v>0.15263928756007278</v>
      </c>
    </row>
    <row r="7" spans="1:6" x14ac:dyDescent="0.25">
      <c r="A7" s="19" t="s">
        <v>122</v>
      </c>
      <c r="B7" s="42">
        <f>'2'!C25/'1'!C60</f>
        <v>3.5011794136348626E-2</v>
      </c>
      <c r="C7" s="42">
        <f>'2'!D25/'1'!D60</f>
        <v>5.7693207841003763E-2</v>
      </c>
      <c r="D7" s="42">
        <f>'2'!E25/'1'!E60</f>
        <v>1.3462452834716908E-2</v>
      </c>
      <c r="E7" s="42">
        <f>'2'!F25/'1'!F60</f>
        <v>3.0891459929248216E-2</v>
      </c>
      <c r="F7" s="42">
        <f>'2'!G25/'1'!G60</f>
        <v>4.9330875403607422E-2</v>
      </c>
    </row>
    <row r="8" spans="1:6" x14ac:dyDescent="0.25">
      <c r="A8" s="19" t="s">
        <v>123</v>
      </c>
      <c r="B8" s="42">
        <f>'1'!C44/'1'!C35</f>
        <v>7.4112945648443493E-2</v>
      </c>
      <c r="C8" s="42">
        <f>'1'!D44/'1'!D35</f>
        <v>6.5388987924832845E-2</v>
      </c>
      <c r="D8" s="42">
        <f>'1'!E44/'1'!E35</f>
        <v>0.1338067144482665</v>
      </c>
      <c r="E8" s="42">
        <f>'1'!F44/'1'!F35</f>
        <v>0.22252360828631512</v>
      </c>
      <c r="F8" s="42">
        <f>'1'!G44/'1'!G35</f>
        <v>0.20432118476679934</v>
      </c>
    </row>
    <row r="9" spans="1:6" x14ac:dyDescent="0.25">
      <c r="A9" s="19" t="s">
        <v>124</v>
      </c>
      <c r="B9" s="43">
        <f>'1'!C27/'1'!C58</f>
        <v>0.58442152587516405</v>
      </c>
      <c r="C9" s="43">
        <f>'1'!D27/'1'!D58</f>
        <v>0.5718920707416052</v>
      </c>
      <c r="D9" s="43">
        <f>'1'!E27/'1'!E58</f>
        <v>0.74837972766997585</v>
      </c>
      <c r="E9" s="43">
        <f>'1'!F27/'1'!F58</f>
        <v>0.73152841295232385</v>
      </c>
      <c r="F9" s="43">
        <f>'1'!G27/'1'!G58</f>
        <v>0.7372874592381643</v>
      </c>
    </row>
    <row r="10" spans="1:6" x14ac:dyDescent="0.25">
      <c r="A10" s="19" t="s">
        <v>125</v>
      </c>
      <c r="B10" s="42">
        <f>'2'!C25/'2'!C8</f>
        <v>0.11461796418379837</v>
      </c>
      <c r="C10" s="42">
        <f>'2'!D25/'2'!D8</f>
        <v>0.12497314323299315</v>
      </c>
      <c r="D10" s="42">
        <f>'2'!E25/'2'!E8</f>
        <v>8.1103357306667456E-2</v>
      </c>
      <c r="E10" s="42">
        <f>'2'!F25/'2'!F8</f>
        <v>9.0372664160269539E-2</v>
      </c>
      <c r="F10" s="42">
        <f>'2'!G25/'2'!G8</f>
        <v>9.7534839264203407E-2</v>
      </c>
    </row>
    <row r="11" spans="1:6" x14ac:dyDescent="0.25">
      <c r="A11" s="15" t="s">
        <v>126</v>
      </c>
      <c r="B11" s="42">
        <f>'2'!C16/'2'!C8</f>
        <v>0.19757962441513419</v>
      </c>
      <c r="C11" s="42">
        <f>'2'!D16/'2'!D8</f>
        <v>0.21192442946883547</v>
      </c>
      <c r="D11" s="42">
        <f>'2'!E16/'2'!E8</f>
        <v>0.1520845559230655</v>
      </c>
      <c r="E11" s="42">
        <f>'2'!F16/'2'!F8</f>
        <v>0.16745520053305626</v>
      </c>
      <c r="F11" s="42">
        <f>'2'!G16/'2'!G8</f>
        <v>0.1824097921122636</v>
      </c>
    </row>
    <row r="12" spans="1:6" x14ac:dyDescent="0.25">
      <c r="A12" s="19" t="s">
        <v>127</v>
      </c>
      <c r="B12" s="42">
        <f>'2'!C25/('1'!C44+'1'!C35)</f>
        <v>9.5045063382437373E-2</v>
      </c>
      <c r="C12" s="42">
        <f>'2'!D25/('1'!D44+'1'!D35)</f>
        <v>0.14902623232307657</v>
      </c>
      <c r="D12" s="42">
        <f>'2'!E25/('1'!E44+'1'!E35)</f>
        <v>3.2401651157186843E-2</v>
      </c>
      <c r="E12" s="42">
        <f>'2'!F25/('1'!F44+'1'!F35)</f>
        <v>7.4928036524347194E-2</v>
      </c>
      <c r="F12" s="42">
        <f>'2'!G25/('1'!G44+'1'!G35)</f>
        <v>0.12115170460371565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2020-04-11T15:31:56Z</dcterms:modified>
</cp:coreProperties>
</file>