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uri="GoogleSheetsCustomDataVersion1">
      <go:sheetsCustomData xmlns:go="http://customooxmlschemas.google.com/" r:id="rId8" roundtripDataSignature="AMtx7micrey5PNzkIJu3EUOAHEy5lzY46A=="/>
    </ext>
  </extLst>
</workbook>
</file>

<file path=xl/calcChain.xml><?xml version="1.0" encoding="utf-8"?>
<calcChain xmlns="http://schemas.openxmlformats.org/spreadsheetml/2006/main">
  <c r="B12" i="4" l="1"/>
  <c r="B11" i="4"/>
  <c r="B10" i="4"/>
  <c r="B9" i="4"/>
  <c r="C8" i="4"/>
  <c r="B8" i="4"/>
  <c r="B7" i="4"/>
  <c r="B6" i="4"/>
  <c r="G33" i="3"/>
  <c r="D33" i="3"/>
  <c r="C33" i="3"/>
  <c r="G25" i="3"/>
  <c r="F25" i="3"/>
  <c r="E25" i="3"/>
  <c r="D25" i="3"/>
  <c r="C25" i="3"/>
  <c r="B25" i="3"/>
  <c r="G18" i="3"/>
  <c r="G27" i="3" s="1"/>
  <c r="G30" i="3" s="1"/>
  <c r="F18" i="3"/>
  <c r="E18" i="3"/>
  <c r="D18" i="3"/>
  <c r="D27" i="3" s="1"/>
  <c r="D30" i="3" s="1"/>
  <c r="C18" i="3"/>
  <c r="C27" i="3" s="1"/>
  <c r="C30" i="3" s="1"/>
  <c r="B18" i="3"/>
  <c r="G13" i="3"/>
  <c r="F13" i="3"/>
  <c r="F33" i="3" s="1"/>
  <c r="E13" i="3"/>
  <c r="D13" i="3"/>
  <c r="C13" i="3"/>
  <c r="B13" i="3"/>
  <c r="B33" i="3" s="1"/>
  <c r="G30" i="2"/>
  <c r="F30" i="2"/>
  <c r="E30" i="2"/>
  <c r="D30" i="2"/>
  <c r="C30" i="2"/>
  <c r="B30" i="2"/>
  <c r="G24" i="2"/>
  <c r="F24" i="2"/>
  <c r="E24" i="2"/>
  <c r="D24" i="2"/>
  <c r="C24" i="2"/>
  <c r="B24" i="2"/>
  <c r="G18" i="2"/>
  <c r="F14" i="2"/>
  <c r="F18" i="2" s="1"/>
  <c r="E14" i="2"/>
  <c r="E18" i="2" s="1"/>
  <c r="B14" i="2"/>
  <c r="B18" i="2" s="1"/>
  <c r="G10" i="2"/>
  <c r="G14" i="2" s="1"/>
  <c r="G21" i="2" s="1"/>
  <c r="G23" i="2" s="1"/>
  <c r="G27" i="2" s="1"/>
  <c r="G29" i="2" s="1"/>
  <c r="F10" i="2"/>
  <c r="E10" i="2"/>
  <c r="D10" i="2"/>
  <c r="D14" i="2" s="1"/>
  <c r="C10" i="2"/>
  <c r="C14" i="2" s="1"/>
  <c r="C21" i="2" s="1"/>
  <c r="D11" i="4" s="1"/>
  <c r="B10" i="2"/>
  <c r="G47" i="1"/>
  <c r="F47" i="1"/>
  <c r="E47" i="1"/>
  <c r="D47" i="1"/>
  <c r="C47" i="1"/>
  <c r="B47" i="1"/>
  <c r="G42" i="1"/>
  <c r="G44" i="1" s="1"/>
  <c r="F42" i="1"/>
  <c r="F46" i="1" s="1"/>
  <c r="E42" i="1"/>
  <c r="F8" i="4" s="1"/>
  <c r="D42" i="1"/>
  <c r="C42" i="1"/>
  <c r="B42" i="1"/>
  <c r="B46" i="1" s="1"/>
  <c r="E37" i="1"/>
  <c r="E44" i="1" s="1"/>
  <c r="G36" i="1"/>
  <c r="F36" i="1"/>
  <c r="E36" i="1"/>
  <c r="D36" i="1"/>
  <c r="C36" i="1"/>
  <c r="B36" i="1"/>
  <c r="G27" i="1"/>
  <c r="G37" i="1" s="1"/>
  <c r="F27" i="1"/>
  <c r="F37" i="1" s="1"/>
  <c r="F44" i="1" s="1"/>
  <c r="E27" i="1"/>
  <c r="D27" i="1"/>
  <c r="D37" i="1" s="1"/>
  <c r="C27" i="1"/>
  <c r="C37" i="1" s="1"/>
  <c r="B27" i="1"/>
  <c r="B37" i="1" s="1"/>
  <c r="B44" i="1" s="1"/>
  <c r="C20" i="1"/>
  <c r="G19" i="1"/>
  <c r="F19" i="1"/>
  <c r="E19" i="1"/>
  <c r="F9" i="4" s="1"/>
  <c r="D19" i="1"/>
  <c r="E9" i="4" s="1"/>
  <c r="C19" i="1"/>
  <c r="D9" i="4" s="1"/>
  <c r="B19" i="1"/>
  <c r="C9" i="4" s="1"/>
  <c r="G11" i="1"/>
  <c r="G20" i="1" s="1"/>
  <c r="F11" i="1"/>
  <c r="F20" i="1" s="1"/>
  <c r="E11" i="1"/>
  <c r="E20" i="1" s="1"/>
  <c r="D11" i="1"/>
  <c r="D20" i="1" s="1"/>
  <c r="C11" i="1"/>
  <c r="B11" i="1"/>
  <c r="B20" i="1" s="1"/>
  <c r="D21" i="2" l="1"/>
  <c r="D18" i="2"/>
  <c r="D44" i="1"/>
  <c r="E21" i="2"/>
  <c r="C44" i="1"/>
  <c r="D8" i="4"/>
  <c r="C46" i="1"/>
  <c r="C23" i="2"/>
  <c r="C27" i="2" s="1"/>
  <c r="E33" i="3"/>
  <c r="E27" i="3"/>
  <c r="E30" i="3" s="1"/>
  <c r="G46" i="1"/>
  <c r="C18" i="2"/>
  <c r="D46" i="1"/>
  <c r="B21" i="2"/>
  <c r="F21" i="2"/>
  <c r="F23" i="2" s="1"/>
  <c r="F27" i="2" s="1"/>
  <c r="F29" i="2" s="1"/>
  <c r="E46" i="1"/>
  <c r="E8" i="4"/>
  <c r="B27" i="3"/>
  <c r="B30" i="3" s="1"/>
  <c r="F27" i="3"/>
  <c r="F30" i="3" s="1"/>
  <c r="D10" i="4" l="1"/>
  <c r="D6" i="4"/>
  <c r="C29" i="2"/>
  <c r="D12" i="4"/>
  <c r="D7" i="4"/>
  <c r="C11" i="4"/>
  <c r="B23" i="2"/>
  <c r="B27" i="2" s="1"/>
  <c r="F11" i="4"/>
  <c r="E23" i="2"/>
  <c r="E27" i="2" s="1"/>
  <c r="E11" i="4"/>
  <c r="D23" i="2"/>
  <c r="D27" i="2" s="1"/>
  <c r="D29" i="2" l="1"/>
  <c r="E12" i="4"/>
  <c r="E7" i="4"/>
  <c r="E10" i="4"/>
  <c r="E6" i="4"/>
  <c r="C7" i="4"/>
  <c r="C10" i="4"/>
  <c r="C6" i="4"/>
  <c r="B29" i="2"/>
  <c r="C12" i="4"/>
  <c r="F12" i="4"/>
  <c r="F7" i="4"/>
  <c r="F10" i="4"/>
  <c r="F6" i="4"/>
  <c r="E29" i="2"/>
</calcChain>
</file>

<file path=xl/sharedStrings.xml><?xml version="1.0" encoding="utf-8"?>
<sst xmlns="http://schemas.openxmlformats.org/spreadsheetml/2006/main" count="110" uniqueCount="90">
  <si>
    <t>M.L. DYEING LTD.</t>
  </si>
  <si>
    <t>Income Statement</t>
  </si>
  <si>
    <t>As at quarter end</t>
  </si>
  <si>
    <t>Balance Sheet</t>
  </si>
  <si>
    <t>Cash Flow Statement</t>
  </si>
  <si>
    <t>As at year end</t>
  </si>
  <si>
    <t>Quarter 3</t>
  </si>
  <si>
    <t>Quarter 1</t>
  </si>
  <si>
    <t>Quarter 2</t>
  </si>
  <si>
    <t>Net Cash Flows - Operating Activities</t>
  </si>
  <si>
    <t>Net Revenues</t>
  </si>
  <si>
    <t>ASSETS</t>
  </si>
  <si>
    <t>Cash received from customers &amp; other</t>
  </si>
  <si>
    <t>Collection from other non-operating income</t>
  </si>
  <si>
    <t>NON CURRENT ASSETS</t>
  </si>
  <si>
    <t>Cost of goods sold</t>
  </si>
  <si>
    <t>Cash paid to suppliers &amp; other</t>
  </si>
  <si>
    <t>Gross Profit</t>
  </si>
  <si>
    <t>Cash paid for operating expenses</t>
  </si>
  <si>
    <t>Property, plant &amp; equipment</t>
  </si>
  <si>
    <t>Income tax Paid</t>
  </si>
  <si>
    <t>Investment in associate company</t>
  </si>
  <si>
    <t>CURRENT ASSETS</t>
  </si>
  <si>
    <t>Current Assets</t>
  </si>
  <si>
    <t>Net Cash Flows - Investment Activities</t>
  </si>
  <si>
    <t>Inventories</t>
  </si>
  <si>
    <t>Acquisition of property, plant &amp; equipment</t>
  </si>
  <si>
    <t>Trade receivables</t>
  </si>
  <si>
    <t>Operating Incomes/Expenses</t>
  </si>
  <si>
    <t>Advances,deposit and repayments</t>
  </si>
  <si>
    <t>STD  Accounts - IPO</t>
  </si>
  <si>
    <t>STD accounts (IPO)</t>
  </si>
  <si>
    <t>Cash &amp; Cash equivalents</t>
  </si>
  <si>
    <t>Operating Profit</t>
  </si>
  <si>
    <t>Net Cash Flows - Financing Activities</t>
  </si>
  <si>
    <t>Increase/decrease in short term loan from bank</t>
  </si>
  <si>
    <t>Non-Operating Income/(Expenses)</t>
  </si>
  <si>
    <t>Issuance of Share Capital</t>
  </si>
  <si>
    <t>IPO expenses</t>
  </si>
  <si>
    <t>Financial Expenses</t>
  </si>
  <si>
    <t>Liabilities and Capital</t>
  </si>
  <si>
    <t>Payment for financial expenses</t>
  </si>
  <si>
    <t>Add/less: foreign exchange gain or loss</t>
  </si>
  <si>
    <t>Net Operating Income</t>
  </si>
  <si>
    <t>Liabilities</t>
  </si>
  <si>
    <t>Non Current Liabilities</t>
  </si>
  <si>
    <t>Other non-operating Income</t>
  </si>
  <si>
    <t>Net Change in Cash Flows</t>
  </si>
  <si>
    <t>Deferred tax liability</t>
  </si>
  <si>
    <t>Long term Debt</t>
  </si>
  <si>
    <t>Share of profit /loss of associate</t>
  </si>
  <si>
    <t>Effects of exchange rate changes on cash and cash equivalents</t>
  </si>
  <si>
    <t>Profit Before contribution to WPPF</t>
  </si>
  <si>
    <t>Cash and Cash Equivalents at Beginning Period</t>
  </si>
  <si>
    <t>Cash and Cash Equivalents at End of Period</t>
  </si>
  <si>
    <t>Current Liabilities</t>
  </si>
  <si>
    <t>Long Term Loan (Current Portion)</t>
  </si>
  <si>
    <t>Contribution to WPPF &amp; WF</t>
  </si>
  <si>
    <t>Profit Before Taxation</t>
  </si>
  <si>
    <t>Short term loan from bank</t>
  </si>
  <si>
    <t>Trade payables</t>
  </si>
  <si>
    <t>Net Operating Cash Flow Per Share</t>
  </si>
  <si>
    <t>Dividend payables</t>
  </si>
  <si>
    <t>Provision for Taxation</t>
  </si>
  <si>
    <t xml:space="preserve">Credits and Accruals </t>
  </si>
  <si>
    <t xml:space="preserve">Income Tax Payable </t>
  </si>
  <si>
    <t>Current tax</t>
  </si>
  <si>
    <t>Deferred tax</t>
  </si>
  <si>
    <t>Net Profit</t>
  </si>
  <si>
    <t>Earnings per share (par value Taka 10)</t>
  </si>
  <si>
    <t>Shares to Calculate NOCFPS</t>
  </si>
  <si>
    <t>Shareholders’ Equity</t>
  </si>
  <si>
    <t>Share capital</t>
  </si>
  <si>
    <t>Retained earning</t>
  </si>
  <si>
    <t>Shares to Calculate EPS</t>
  </si>
  <si>
    <t>Net assets value per share</t>
  </si>
  <si>
    <t>Shares to calculate NAVPS</t>
  </si>
  <si>
    <t>Ratio</t>
  </si>
  <si>
    <t>Q1</t>
  </si>
  <si>
    <t>Q2</t>
  </si>
  <si>
    <t>Q3</t>
  </si>
  <si>
    <t>Q4</t>
  </si>
  <si>
    <t>Q5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</si>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</sst>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3" fillId="0" borderId="0" xfId="0" applyNumberFormat="1" applyFont="1"/>
    <xf numFmtId="164" fontId="5" fillId="0" borderId="0" xfId="0" applyNumberFormat="1" applyFont="1" applyAlignment="1"/>
    <xf numFmtId="0" fontId="6" fillId="0" borderId="0" xfId="0" applyFont="1"/>
    <xf numFmtId="164" fontId="1" fillId="0" borderId="2" xfId="0" applyNumberFormat="1" applyFont="1" applyBorder="1"/>
    <xf numFmtId="0" fontId="7" fillId="0" borderId="0" xfId="0" applyFont="1"/>
    <xf numFmtId="164" fontId="1" fillId="0" borderId="3" xfId="0" applyNumberFormat="1" applyFont="1" applyBorder="1"/>
    <xf numFmtId="0" fontId="3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4" xfId="0" applyNumberFormat="1" applyFont="1" applyBorder="1"/>
    <xf numFmtId="0" fontId="1" fillId="0" borderId="3" xfId="0" applyFont="1" applyBorder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/>
    <xf numFmtId="2" fontId="1" fillId="0" borderId="5" xfId="0" applyNumberFormat="1" applyFont="1" applyBorder="1"/>
    <xf numFmtId="164" fontId="1" fillId="2" borderId="0" xfId="0" applyNumberFormat="1" applyFont="1" applyFill="1"/>
    <xf numFmtId="164" fontId="9" fillId="0" borderId="0" xfId="0" applyNumberFormat="1" applyFont="1" applyAlignment="1"/>
    <xf numFmtId="43" fontId="1" fillId="0" borderId="5" xfId="0" applyNumberFormat="1" applyFont="1" applyBorder="1"/>
    <xf numFmtId="0" fontId="1" fillId="0" borderId="6" xfId="0" applyFont="1" applyBorder="1"/>
    <xf numFmtId="15" fontId="1" fillId="0" borderId="1" xfId="0" applyNumberFormat="1" applyFont="1" applyBorder="1" applyAlignment="1">
      <alignment horizontal="right"/>
    </xf>
    <xf numFmtId="10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2.75" customWidth="1"/>
    <col min="2" max="6" width="12.5" customWidth="1"/>
    <col min="7" max="7" width="13.125" customWidth="1"/>
    <col min="8" max="25" width="7.625" customWidth="1"/>
  </cols>
  <sheetData>
    <row r="1" spans="1:9" x14ac:dyDescent="0.25">
      <c r="A1" s="1" t="s">
        <v>0</v>
      </c>
    </row>
    <row r="2" spans="1:9" x14ac:dyDescent="0.25">
      <c r="A2" s="1" t="s">
        <v>3</v>
      </c>
    </row>
    <row r="3" spans="1:9" x14ac:dyDescent="0.25">
      <c r="A3" s="2" t="s">
        <v>2</v>
      </c>
    </row>
    <row r="4" spans="1:9" x14ac:dyDescent="0.25">
      <c r="B4" s="3"/>
      <c r="C4" s="3"/>
      <c r="D4" s="3"/>
      <c r="E4" s="3"/>
    </row>
    <row r="5" spans="1:9" x14ac:dyDescent="0.25">
      <c r="B5" s="5" t="s">
        <v>6</v>
      </c>
      <c r="C5" s="5" t="s">
        <v>7</v>
      </c>
      <c r="D5" s="5" t="s">
        <v>8</v>
      </c>
      <c r="E5" s="5" t="s">
        <v>6</v>
      </c>
      <c r="F5" s="9" t="s">
        <v>7</v>
      </c>
      <c r="G5" s="6" t="s">
        <v>8</v>
      </c>
    </row>
    <row r="6" spans="1:9" x14ac:dyDescent="0.25">
      <c r="B6" s="7">
        <v>43190</v>
      </c>
      <c r="C6" s="7">
        <v>43373</v>
      </c>
      <c r="D6" s="7">
        <v>43465</v>
      </c>
      <c r="E6" s="7">
        <v>43555</v>
      </c>
      <c r="F6" s="8">
        <v>43738</v>
      </c>
      <c r="G6" s="8">
        <v>43830</v>
      </c>
    </row>
    <row r="7" spans="1:9" x14ac:dyDescent="0.25">
      <c r="A7" s="11" t="s">
        <v>11</v>
      </c>
      <c r="B7" s="12"/>
      <c r="C7" s="12"/>
      <c r="D7" s="12"/>
      <c r="E7" s="12"/>
      <c r="F7" s="12"/>
    </row>
    <row r="8" spans="1:9" x14ac:dyDescent="0.25">
      <c r="A8" s="14" t="s">
        <v>14</v>
      </c>
      <c r="B8" s="12"/>
      <c r="C8" s="12"/>
      <c r="D8" s="12"/>
      <c r="E8" s="12"/>
      <c r="F8" s="12"/>
    </row>
    <row r="9" spans="1:9" x14ac:dyDescent="0.25">
      <c r="A9" s="2" t="s">
        <v>19</v>
      </c>
      <c r="B9" s="12">
        <v>1702134009</v>
      </c>
      <c r="C9" s="12">
        <v>1749231533</v>
      </c>
      <c r="D9" s="12">
        <v>1784817287</v>
      </c>
      <c r="E9" s="13">
        <v>1787794195</v>
      </c>
      <c r="F9" s="13">
        <v>1861763417</v>
      </c>
      <c r="G9" s="13">
        <v>1861488327</v>
      </c>
      <c r="H9" s="12"/>
      <c r="I9" s="12"/>
    </row>
    <row r="10" spans="1:9" x14ac:dyDescent="0.25">
      <c r="A10" s="2" t="s">
        <v>21</v>
      </c>
      <c r="B10" s="12">
        <v>375305555</v>
      </c>
      <c r="C10" s="12">
        <v>382518415</v>
      </c>
      <c r="D10" s="12">
        <v>385951597</v>
      </c>
      <c r="E10" s="13">
        <v>390981023</v>
      </c>
      <c r="F10" s="13">
        <v>0</v>
      </c>
      <c r="G10" s="13">
        <v>0</v>
      </c>
      <c r="H10" s="12"/>
      <c r="I10" s="12"/>
    </row>
    <row r="11" spans="1:9" x14ac:dyDescent="0.25">
      <c r="B11" s="17">
        <f t="shared" ref="B11:G11" si="0">SUM(B9:B10)</f>
        <v>2077439564</v>
      </c>
      <c r="C11" s="17">
        <f t="shared" si="0"/>
        <v>2131749948</v>
      </c>
      <c r="D11" s="17">
        <f t="shared" si="0"/>
        <v>2170768884</v>
      </c>
      <c r="E11" s="17">
        <f t="shared" si="0"/>
        <v>2178775218</v>
      </c>
      <c r="F11" s="17">
        <f t="shared" si="0"/>
        <v>1861763417</v>
      </c>
      <c r="G11" s="17">
        <f t="shared" si="0"/>
        <v>1861488327</v>
      </c>
      <c r="H11" s="12"/>
      <c r="I11" s="12"/>
    </row>
    <row r="12" spans="1:9" x14ac:dyDescent="0.25">
      <c r="A12" s="14" t="s">
        <v>22</v>
      </c>
      <c r="B12" s="19"/>
      <c r="C12" s="19"/>
      <c r="D12" s="19"/>
      <c r="E12" s="19"/>
      <c r="F12" s="12"/>
      <c r="G12" s="12"/>
      <c r="H12" s="12"/>
      <c r="I12" s="12"/>
    </row>
    <row r="13" spans="1:9" x14ac:dyDescent="0.25">
      <c r="A13" s="1" t="s">
        <v>23</v>
      </c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2" t="s">
        <v>25</v>
      </c>
      <c r="B14" s="12">
        <v>695199783</v>
      </c>
      <c r="C14" s="12">
        <v>772808086</v>
      </c>
      <c r="D14" s="12">
        <v>772574988</v>
      </c>
      <c r="E14" s="13">
        <v>785049196</v>
      </c>
      <c r="F14" s="13">
        <v>833969156</v>
      </c>
      <c r="G14" s="13">
        <v>849902628</v>
      </c>
      <c r="H14" s="12"/>
      <c r="I14" s="12"/>
    </row>
    <row r="15" spans="1:9" x14ac:dyDescent="0.25">
      <c r="A15" s="2" t="s">
        <v>27</v>
      </c>
      <c r="B15" s="12">
        <v>903210923</v>
      </c>
      <c r="C15" s="12">
        <v>843668067</v>
      </c>
      <c r="D15" s="12">
        <v>902679106</v>
      </c>
      <c r="E15" s="13">
        <v>952009188</v>
      </c>
      <c r="F15" s="13">
        <v>984150637</v>
      </c>
      <c r="G15" s="13">
        <v>997502415</v>
      </c>
      <c r="H15" s="12"/>
      <c r="I15" s="12"/>
    </row>
    <row r="16" spans="1:9" x14ac:dyDescent="0.25">
      <c r="A16" s="2" t="s">
        <v>29</v>
      </c>
      <c r="B16" s="12">
        <v>56902338</v>
      </c>
      <c r="C16" s="12">
        <v>95627073</v>
      </c>
      <c r="D16" s="12">
        <v>98341567</v>
      </c>
      <c r="E16" s="13">
        <v>94210531</v>
      </c>
      <c r="F16" s="13">
        <v>27185473</v>
      </c>
      <c r="G16" s="13">
        <v>81765230</v>
      </c>
      <c r="H16" s="12"/>
      <c r="I16" s="12"/>
    </row>
    <row r="17" spans="1:9" x14ac:dyDescent="0.25">
      <c r="A17" s="2" t="s">
        <v>31</v>
      </c>
      <c r="B17" s="12">
        <v>0</v>
      </c>
      <c r="C17" s="12">
        <v>200000000</v>
      </c>
      <c r="D17" s="12">
        <v>161562724</v>
      </c>
      <c r="E17" s="13">
        <v>153277143</v>
      </c>
      <c r="F17" s="13">
        <v>125933432</v>
      </c>
      <c r="G17" s="13">
        <v>125410867</v>
      </c>
      <c r="H17" s="12"/>
      <c r="I17" s="12"/>
    </row>
    <row r="18" spans="1:9" x14ac:dyDescent="0.25">
      <c r="A18" s="2" t="s">
        <v>32</v>
      </c>
      <c r="B18" s="12">
        <v>28202289</v>
      </c>
      <c r="C18" s="12">
        <v>29841539</v>
      </c>
      <c r="D18" s="12">
        <v>29841539</v>
      </c>
      <c r="E18" s="13">
        <v>30541206</v>
      </c>
      <c r="F18" s="13">
        <v>87541839</v>
      </c>
      <c r="G18" s="13">
        <v>118241769</v>
      </c>
      <c r="H18" s="12"/>
      <c r="I18" s="12"/>
    </row>
    <row r="19" spans="1:9" x14ac:dyDescent="0.25">
      <c r="B19" s="15">
        <f t="shared" ref="B19:G19" si="1">SUM(B14:B18)</f>
        <v>1683515333</v>
      </c>
      <c r="C19" s="15">
        <f t="shared" si="1"/>
        <v>1941944765</v>
      </c>
      <c r="D19" s="15">
        <f t="shared" si="1"/>
        <v>1964999924</v>
      </c>
      <c r="E19" s="15">
        <f t="shared" si="1"/>
        <v>2015087264</v>
      </c>
      <c r="F19" s="15">
        <f t="shared" si="1"/>
        <v>2058780537</v>
      </c>
      <c r="G19" s="15">
        <f t="shared" si="1"/>
        <v>2172822909</v>
      </c>
      <c r="H19" s="12"/>
      <c r="I19" s="12"/>
    </row>
    <row r="20" spans="1:9" x14ac:dyDescent="0.25">
      <c r="A20" s="1"/>
      <c r="B20" s="21">
        <f t="shared" ref="B20:G20" si="2">B11+B19</f>
        <v>3760954897</v>
      </c>
      <c r="C20" s="21">
        <f t="shared" si="2"/>
        <v>4073694713</v>
      </c>
      <c r="D20" s="21">
        <f t="shared" si="2"/>
        <v>4135768808</v>
      </c>
      <c r="E20" s="21">
        <f t="shared" si="2"/>
        <v>4193862482</v>
      </c>
      <c r="F20" s="21">
        <f t="shared" si="2"/>
        <v>3920543954</v>
      </c>
      <c r="G20" s="21">
        <f t="shared" si="2"/>
        <v>4034311236</v>
      </c>
      <c r="H20" s="12"/>
      <c r="I20" s="12"/>
    </row>
    <row r="21" spans="1:9" ht="15.75" customHeight="1" x14ac:dyDescent="0.25">
      <c r="B21" s="19"/>
      <c r="C21" s="19"/>
      <c r="D21" s="19"/>
      <c r="E21" s="19"/>
      <c r="F21" s="12"/>
      <c r="G21" s="12"/>
      <c r="H21" s="12"/>
      <c r="I21" s="12"/>
    </row>
    <row r="22" spans="1:9" ht="15.75" customHeight="1" x14ac:dyDescent="0.25">
      <c r="A22" s="25" t="s">
        <v>40</v>
      </c>
      <c r="B22" s="12"/>
      <c r="C22" s="12"/>
      <c r="D22" s="12"/>
      <c r="E22" s="12"/>
      <c r="F22" s="12"/>
      <c r="G22" s="12"/>
      <c r="H22" s="12"/>
      <c r="I22" s="12"/>
    </row>
    <row r="23" spans="1:9" ht="15.75" customHeight="1" x14ac:dyDescent="0.25">
      <c r="A23" s="26" t="s">
        <v>44</v>
      </c>
      <c r="B23" s="12"/>
      <c r="C23" s="12"/>
      <c r="D23" s="12"/>
      <c r="E23" s="12"/>
      <c r="F23" s="12"/>
      <c r="G23" s="12"/>
      <c r="H23" s="12"/>
      <c r="I23" s="12"/>
    </row>
    <row r="24" spans="1:9" ht="15.75" customHeight="1" x14ac:dyDescent="0.25">
      <c r="A24" s="14" t="s">
        <v>45</v>
      </c>
      <c r="B24" s="12"/>
      <c r="C24" s="12"/>
      <c r="D24" s="12"/>
      <c r="E24" s="12"/>
      <c r="F24" s="12"/>
      <c r="G24" s="12"/>
      <c r="H24" s="12"/>
      <c r="I24" s="12"/>
    </row>
    <row r="25" spans="1:9" ht="15.75" customHeight="1" x14ac:dyDescent="0.25">
      <c r="A25" s="2" t="s">
        <v>48</v>
      </c>
      <c r="B25" s="12">
        <v>120678029</v>
      </c>
      <c r="C25" s="12">
        <v>126145475</v>
      </c>
      <c r="D25" s="12">
        <v>127296993</v>
      </c>
      <c r="E25" s="13">
        <v>131286543</v>
      </c>
      <c r="F25" s="13">
        <v>136613239</v>
      </c>
      <c r="G25" s="13">
        <v>138075831</v>
      </c>
      <c r="H25" s="12"/>
      <c r="I25" s="12"/>
    </row>
    <row r="26" spans="1:9" ht="15.75" customHeight="1" x14ac:dyDescent="0.25">
      <c r="A26" s="18" t="s">
        <v>49</v>
      </c>
      <c r="B26" s="12">
        <v>0</v>
      </c>
      <c r="C26" s="12">
        <v>0</v>
      </c>
      <c r="D26" s="12">
        <v>0</v>
      </c>
      <c r="E26" s="13">
        <v>0</v>
      </c>
      <c r="F26" s="13">
        <v>0</v>
      </c>
      <c r="G26" s="13">
        <v>0</v>
      </c>
      <c r="H26" s="12"/>
      <c r="I26" s="12"/>
    </row>
    <row r="27" spans="1:9" ht="15.75" customHeight="1" x14ac:dyDescent="0.25">
      <c r="A27" s="1"/>
      <c r="B27" s="17">
        <f t="shared" ref="B27:G27" si="3">SUM(B25:B26)</f>
        <v>120678029</v>
      </c>
      <c r="C27" s="17">
        <f t="shared" si="3"/>
        <v>126145475</v>
      </c>
      <c r="D27" s="17">
        <f t="shared" si="3"/>
        <v>127296993</v>
      </c>
      <c r="E27" s="17">
        <f t="shared" si="3"/>
        <v>131286543</v>
      </c>
      <c r="F27" s="17">
        <f t="shared" si="3"/>
        <v>136613239</v>
      </c>
      <c r="G27" s="17">
        <f t="shared" si="3"/>
        <v>138075831</v>
      </c>
      <c r="H27" s="12"/>
      <c r="I27" s="12"/>
    </row>
    <row r="28" spans="1:9" ht="15.75" customHeight="1" x14ac:dyDescent="0.25">
      <c r="A28" s="1"/>
      <c r="B28" s="19"/>
      <c r="C28" s="19"/>
      <c r="D28" s="19"/>
      <c r="E28" s="19"/>
      <c r="F28" s="12"/>
      <c r="G28" s="12"/>
      <c r="H28" s="12"/>
      <c r="I28" s="12"/>
    </row>
    <row r="29" spans="1:9" ht="15.75" customHeight="1" x14ac:dyDescent="0.25">
      <c r="A29" s="14" t="s">
        <v>55</v>
      </c>
      <c r="B29" s="12"/>
      <c r="C29" s="12"/>
      <c r="D29" s="12"/>
      <c r="E29" s="12"/>
      <c r="F29" s="12"/>
      <c r="G29" s="12"/>
      <c r="H29" s="12"/>
      <c r="I29" s="12"/>
    </row>
    <row r="30" spans="1:9" ht="15.75" customHeight="1" x14ac:dyDescent="0.25">
      <c r="A30" s="2" t="s">
        <v>56</v>
      </c>
      <c r="B30" s="12">
        <v>0</v>
      </c>
      <c r="C30" s="12">
        <v>0</v>
      </c>
      <c r="D30" s="12">
        <v>0</v>
      </c>
      <c r="E30" s="12"/>
      <c r="F30" s="12"/>
      <c r="G30" s="12"/>
      <c r="H30" s="12"/>
      <c r="I30" s="12"/>
    </row>
    <row r="31" spans="1:9" ht="15.75" customHeight="1" x14ac:dyDescent="0.25">
      <c r="A31" s="2" t="s">
        <v>59</v>
      </c>
      <c r="B31" s="12">
        <v>0</v>
      </c>
      <c r="C31" s="12">
        <v>0</v>
      </c>
      <c r="D31" s="12">
        <v>0</v>
      </c>
      <c r="E31" s="12"/>
      <c r="F31" s="13">
        <v>2182716</v>
      </c>
      <c r="G31" s="13">
        <v>2671854</v>
      </c>
      <c r="H31" s="12"/>
      <c r="I31" s="12"/>
    </row>
    <row r="32" spans="1:9" ht="15.75" customHeight="1" x14ac:dyDescent="0.25">
      <c r="A32" s="2" t="s">
        <v>60</v>
      </c>
      <c r="B32" s="12">
        <v>85893241</v>
      </c>
      <c r="C32" s="12">
        <v>113913448</v>
      </c>
      <c r="D32" s="12">
        <v>103719502</v>
      </c>
      <c r="E32" s="13">
        <v>107820396</v>
      </c>
      <c r="F32" s="13">
        <v>114441947</v>
      </c>
      <c r="G32" s="13">
        <v>97110652</v>
      </c>
      <c r="H32" s="12"/>
      <c r="I32" s="12"/>
    </row>
    <row r="33" spans="1:25" ht="15.75" customHeight="1" x14ac:dyDescent="0.25">
      <c r="A33" s="27" t="s">
        <v>62</v>
      </c>
      <c r="B33" s="12"/>
      <c r="C33" s="12"/>
      <c r="D33" s="12"/>
      <c r="E33" s="13"/>
      <c r="F33" s="13"/>
      <c r="G33" s="13">
        <v>96246000</v>
      </c>
      <c r="H33" s="12"/>
      <c r="I33" s="12"/>
    </row>
    <row r="34" spans="1:25" ht="15.75" customHeight="1" x14ac:dyDescent="0.25">
      <c r="A34" s="2" t="s">
        <v>64</v>
      </c>
      <c r="B34" s="12">
        <v>8564736</v>
      </c>
      <c r="C34" s="12">
        <v>8701238</v>
      </c>
      <c r="D34" s="12">
        <v>8701238</v>
      </c>
      <c r="E34" s="13">
        <v>8875416</v>
      </c>
      <c r="F34" s="13">
        <v>8701238</v>
      </c>
      <c r="G34" s="13">
        <v>9172411</v>
      </c>
      <c r="H34" s="12"/>
      <c r="I34" s="12"/>
    </row>
    <row r="35" spans="1:25" ht="15.75" customHeight="1" x14ac:dyDescent="0.25">
      <c r="A35" s="2" t="s">
        <v>65</v>
      </c>
      <c r="B35" s="12">
        <v>48760129</v>
      </c>
      <c r="C35" s="12">
        <v>51740824</v>
      </c>
      <c r="D35" s="12">
        <v>60785601</v>
      </c>
      <c r="E35" s="13">
        <v>42139510</v>
      </c>
      <c r="F35" s="13">
        <v>38865201</v>
      </c>
      <c r="G35" s="13">
        <v>57611827</v>
      </c>
      <c r="H35" s="12"/>
      <c r="I35" s="12"/>
    </row>
    <row r="36" spans="1:25" ht="15.75" customHeight="1" x14ac:dyDescent="0.25">
      <c r="A36" s="1"/>
      <c r="B36" s="15">
        <f t="shared" ref="B36:G36" si="4">SUM(B30:B35)</f>
        <v>143218106</v>
      </c>
      <c r="C36" s="15">
        <f t="shared" si="4"/>
        <v>174355510</v>
      </c>
      <c r="D36" s="15">
        <f t="shared" si="4"/>
        <v>173206341</v>
      </c>
      <c r="E36" s="15">
        <f t="shared" si="4"/>
        <v>158835322</v>
      </c>
      <c r="F36" s="15">
        <f t="shared" si="4"/>
        <v>164191102</v>
      </c>
      <c r="G36" s="15">
        <f t="shared" si="4"/>
        <v>262812744</v>
      </c>
      <c r="H36" s="12"/>
      <c r="I36" s="12"/>
    </row>
    <row r="37" spans="1:25" ht="15.75" customHeight="1" x14ac:dyDescent="0.25">
      <c r="A37" s="1"/>
      <c r="B37" s="17">
        <f t="shared" ref="B37:G37" si="5">B27+B36</f>
        <v>263896135</v>
      </c>
      <c r="C37" s="17">
        <f t="shared" si="5"/>
        <v>300500985</v>
      </c>
      <c r="D37" s="17">
        <f t="shared" si="5"/>
        <v>300503334</v>
      </c>
      <c r="E37" s="17">
        <f t="shared" si="5"/>
        <v>290121865</v>
      </c>
      <c r="F37" s="17">
        <f t="shared" si="5"/>
        <v>300804341</v>
      </c>
      <c r="G37" s="17">
        <f t="shared" si="5"/>
        <v>400888575</v>
      </c>
      <c r="H37" s="12"/>
      <c r="I37" s="12"/>
    </row>
    <row r="38" spans="1:25" ht="15.75" customHeight="1" x14ac:dyDescent="0.25">
      <c r="A38" s="1"/>
      <c r="B38" s="19"/>
      <c r="C38" s="19"/>
      <c r="D38" s="19"/>
      <c r="E38" s="19"/>
      <c r="F38" s="12"/>
      <c r="G38" s="12"/>
      <c r="H38" s="12"/>
      <c r="I38" s="12"/>
    </row>
    <row r="39" spans="1:25" ht="15.75" customHeight="1" x14ac:dyDescent="0.25">
      <c r="A39" s="14" t="s">
        <v>71</v>
      </c>
      <c r="B39" s="12"/>
      <c r="C39" s="12"/>
      <c r="D39" s="12"/>
      <c r="E39" s="12"/>
      <c r="F39" s="12"/>
      <c r="G39" s="12"/>
      <c r="H39" s="12"/>
      <c r="I39" s="12"/>
    </row>
    <row r="40" spans="1:25" ht="15.75" customHeight="1" x14ac:dyDescent="0.25">
      <c r="A40" s="2" t="s">
        <v>72</v>
      </c>
      <c r="B40" s="12">
        <v>1404100000</v>
      </c>
      <c r="C40" s="12">
        <v>1604100000</v>
      </c>
      <c r="D40" s="12">
        <v>1924920000</v>
      </c>
      <c r="E40" s="13">
        <v>1924920000</v>
      </c>
      <c r="F40" s="13">
        <v>1924920000</v>
      </c>
      <c r="G40" s="13">
        <v>2213658000</v>
      </c>
      <c r="H40" s="12"/>
      <c r="I40" s="12"/>
    </row>
    <row r="41" spans="1:25" ht="15.75" customHeight="1" x14ac:dyDescent="0.25">
      <c r="A41" s="2" t="s">
        <v>73</v>
      </c>
      <c r="B41" s="12">
        <v>2092958762</v>
      </c>
      <c r="C41" s="12">
        <v>2169093728</v>
      </c>
      <c r="D41" s="12">
        <v>1910345474</v>
      </c>
      <c r="E41" s="13">
        <v>1978820617</v>
      </c>
      <c r="F41" s="13">
        <v>1694819613</v>
      </c>
      <c r="G41" s="13">
        <v>1419764661</v>
      </c>
      <c r="H41" s="12"/>
      <c r="I41" s="12"/>
    </row>
    <row r="42" spans="1:25" ht="15.75" customHeight="1" x14ac:dyDescent="0.25">
      <c r="A42" s="1"/>
      <c r="B42" s="17">
        <f t="shared" ref="B42:G42" si="6">SUM(B40:B41)</f>
        <v>3497058762</v>
      </c>
      <c r="C42" s="17">
        <f t="shared" si="6"/>
        <v>3773193728</v>
      </c>
      <c r="D42" s="17">
        <f t="shared" si="6"/>
        <v>3835265474</v>
      </c>
      <c r="E42" s="17">
        <f t="shared" si="6"/>
        <v>3903740617</v>
      </c>
      <c r="F42" s="17">
        <f t="shared" si="6"/>
        <v>3619739613</v>
      </c>
      <c r="G42" s="17">
        <f t="shared" si="6"/>
        <v>3633422661</v>
      </c>
      <c r="H42" s="12"/>
      <c r="I42" s="12"/>
    </row>
    <row r="43" spans="1:25" ht="15.75" customHeight="1" x14ac:dyDescent="0.25">
      <c r="A43" s="1"/>
      <c r="B43" s="19"/>
      <c r="C43" s="19"/>
      <c r="D43" s="19"/>
      <c r="E43" s="19"/>
      <c r="F43" s="12"/>
      <c r="G43" s="12"/>
      <c r="H43" s="12"/>
      <c r="I43" s="12"/>
    </row>
    <row r="44" spans="1:25" ht="15.75" customHeight="1" x14ac:dyDescent="0.25">
      <c r="A44" s="1"/>
      <c r="B44" s="21">
        <f t="shared" ref="B44:G44" si="7">B42+B37</f>
        <v>3760954897</v>
      </c>
      <c r="C44" s="21">
        <f t="shared" si="7"/>
        <v>4073694713</v>
      </c>
      <c r="D44" s="21">
        <f t="shared" si="7"/>
        <v>4135768808</v>
      </c>
      <c r="E44" s="21">
        <f t="shared" si="7"/>
        <v>4193862482</v>
      </c>
      <c r="F44" s="21">
        <f t="shared" si="7"/>
        <v>3920543954</v>
      </c>
      <c r="G44" s="21">
        <f t="shared" si="7"/>
        <v>4034311236</v>
      </c>
      <c r="H44" s="12"/>
      <c r="I44" s="12"/>
    </row>
    <row r="45" spans="1:25" ht="15.75" customHeight="1" x14ac:dyDescent="0.25">
      <c r="B45" s="12"/>
      <c r="C45" s="12"/>
      <c r="D45" s="12"/>
      <c r="E45" s="12"/>
      <c r="F45" s="12"/>
      <c r="G45" s="12"/>
      <c r="H45" s="12"/>
      <c r="I45" s="12"/>
    </row>
    <row r="46" spans="1:25" ht="15.75" customHeight="1" x14ac:dyDescent="0.25">
      <c r="A46" s="10" t="s">
        <v>75</v>
      </c>
      <c r="B46" s="31">
        <f t="shared" ref="B46:G46" si="8">B42/(B40/10)</f>
        <v>24.906052004842959</v>
      </c>
      <c r="C46" s="31">
        <f t="shared" si="8"/>
        <v>23.522185200423912</v>
      </c>
      <c r="D46" s="31">
        <f t="shared" si="8"/>
        <v>19.924285030027221</v>
      </c>
      <c r="E46" s="31">
        <f t="shared" si="8"/>
        <v>20.280014842175259</v>
      </c>
      <c r="F46" s="31">
        <f t="shared" si="8"/>
        <v>18.804623636306964</v>
      </c>
      <c r="G46" s="31">
        <f t="shared" si="8"/>
        <v>16.413658573275548</v>
      </c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0" t="s">
        <v>76</v>
      </c>
      <c r="B47" s="12">
        <f t="shared" ref="B47:G47" si="9">B40/10</f>
        <v>140410000</v>
      </c>
      <c r="C47" s="12">
        <f t="shared" si="9"/>
        <v>160410000</v>
      </c>
      <c r="D47" s="12">
        <f t="shared" si="9"/>
        <v>192492000</v>
      </c>
      <c r="E47" s="12">
        <f t="shared" si="9"/>
        <v>192492000</v>
      </c>
      <c r="F47" s="12">
        <f t="shared" si="9"/>
        <v>192492000</v>
      </c>
      <c r="G47" s="12">
        <f t="shared" si="9"/>
        <v>221365800</v>
      </c>
      <c r="H47" s="12"/>
      <c r="I47" s="12"/>
    </row>
    <row r="48" spans="1:25" ht="15.75" customHeight="1" x14ac:dyDescent="0.25">
      <c r="F48" s="12"/>
      <c r="G48" s="12"/>
      <c r="H48" s="12"/>
      <c r="I48" s="12"/>
    </row>
    <row r="49" spans="6:9" ht="15.75" customHeight="1" x14ac:dyDescent="0.25">
      <c r="F49" s="12"/>
      <c r="G49" s="12"/>
      <c r="H49" s="12"/>
      <c r="I49" s="12"/>
    </row>
    <row r="50" spans="6:9" ht="15.75" customHeight="1" x14ac:dyDescent="0.25">
      <c r="F50" s="12"/>
      <c r="G50" s="12"/>
      <c r="H50" s="12"/>
      <c r="I50" s="12"/>
    </row>
    <row r="51" spans="6:9" ht="15.75" customHeight="1" x14ac:dyDescent="0.25">
      <c r="F51" s="12"/>
      <c r="G51" s="12"/>
      <c r="H51" s="12"/>
      <c r="I51" s="12"/>
    </row>
    <row r="52" spans="6:9" ht="15.75" customHeight="1" x14ac:dyDescent="0.25">
      <c r="F52" s="12"/>
      <c r="G52" s="12"/>
      <c r="H52" s="12"/>
      <c r="I52" s="12"/>
    </row>
    <row r="53" spans="6:9" ht="15.75" customHeight="1" x14ac:dyDescent="0.25">
      <c r="F53" s="12"/>
      <c r="G53" s="12"/>
      <c r="H53" s="12"/>
      <c r="I53" s="12"/>
    </row>
    <row r="54" spans="6:9" ht="15.75" customHeight="1" x14ac:dyDescent="0.25">
      <c r="F54" s="12"/>
      <c r="G54" s="12"/>
      <c r="H54" s="12"/>
      <c r="I54" s="12"/>
    </row>
    <row r="55" spans="6:9" ht="15.75" customHeight="1" x14ac:dyDescent="0.25">
      <c r="F55" s="12"/>
      <c r="G55" s="12"/>
      <c r="H55" s="12"/>
      <c r="I55" s="12"/>
    </row>
    <row r="56" spans="6:9" ht="15.75" customHeight="1" x14ac:dyDescent="0.2"/>
    <row r="57" spans="6:9" ht="15.75" customHeight="1" x14ac:dyDescent="0.2"/>
    <row r="58" spans="6:9" ht="15.75" customHeight="1" x14ac:dyDescent="0.2"/>
    <row r="59" spans="6:9" ht="15.75" customHeight="1" x14ac:dyDescent="0.2"/>
    <row r="60" spans="6:9" ht="15.75" customHeight="1" x14ac:dyDescent="0.2"/>
    <row r="61" spans="6:9" ht="15.75" customHeight="1" x14ac:dyDescent="0.2"/>
    <row r="62" spans="6:9" ht="15.75" customHeight="1" x14ac:dyDescent="0.2"/>
    <row r="63" spans="6:9" ht="15.75" customHeight="1" x14ac:dyDescent="0.2"/>
    <row r="64" spans="6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7" customWidth="1"/>
    <col min="2" max="2" width="13.125" customWidth="1"/>
    <col min="3" max="3" width="13.25" customWidth="1"/>
    <col min="4" max="4" width="12.5" customWidth="1"/>
    <col min="5" max="7" width="14.75" customWidth="1"/>
    <col min="8" max="25" width="7.625" customWidth="1"/>
  </cols>
  <sheetData>
    <row r="1" spans="1:25" x14ac:dyDescent="0.25">
      <c r="A1" s="1" t="s">
        <v>0</v>
      </c>
    </row>
    <row r="2" spans="1:25" ht="17.25" customHeight="1" x14ac:dyDescent="0.25">
      <c r="A2" s="1" t="s">
        <v>1</v>
      </c>
    </row>
    <row r="3" spans="1:25" ht="17.25" customHeight="1" x14ac:dyDescent="0.25">
      <c r="A3" s="2" t="s">
        <v>2</v>
      </c>
    </row>
    <row r="4" spans="1:25" ht="17.25" customHeight="1" x14ac:dyDescent="0.25">
      <c r="B4" s="3"/>
      <c r="C4" s="3"/>
      <c r="D4" s="3"/>
      <c r="E4" s="3"/>
    </row>
    <row r="5" spans="1:25" x14ac:dyDescent="0.25">
      <c r="B5" s="5" t="s">
        <v>6</v>
      </c>
      <c r="C5" s="5" t="s">
        <v>7</v>
      </c>
      <c r="D5" s="5" t="s">
        <v>8</v>
      </c>
      <c r="E5" s="5" t="s">
        <v>6</v>
      </c>
      <c r="F5" s="6" t="s">
        <v>7</v>
      </c>
      <c r="G5" s="6" t="s">
        <v>8</v>
      </c>
    </row>
    <row r="6" spans="1:25" x14ac:dyDescent="0.25">
      <c r="B6" s="7">
        <v>43190</v>
      </c>
      <c r="C6" s="7">
        <v>43373</v>
      </c>
      <c r="D6" s="7">
        <v>43465</v>
      </c>
      <c r="E6" s="7">
        <v>43555</v>
      </c>
      <c r="F6" s="8">
        <v>43738</v>
      </c>
      <c r="G6" s="8">
        <v>43830</v>
      </c>
    </row>
    <row r="7" spans="1:25" x14ac:dyDescent="0.25">
      <c r="B7" s="7"/>
      <c r="C7" s="7"/>
      <c r="D7" s="7"/>
      <c r="E7" s="7"/>
    </row>
    <row r="8" spans="1:25" x14ac:dyDescent="0.25">
      <c r="A8" s="10" t="s">
        <v>10</v>
      </c>
      <c r="B8" s="12">
        <v>1797932227</v>
      </c>
      <c r="C8" s="12">
        <v>599512816</v>
      </c>
      <c r="D8" s="12">
        <v>1216266979</v>
      </c>
      <c r="E8" s="13">
        <v>1862762242</v>
      </c>
      <c r="F8" s="13">
        <v>751528641</v>
      </c>
      <c r="G8" s="13">
        <v>1435580535</v>
      </c>
      <c r="H8" s="12"/>
    </row>
    <row r="9" spans="1:25" x14ac:dyDescent="0.25">
      <c r="A9" s="2" t="s">
        <v>15</v>
      </c>
      <c r="B9" s="12">
        <v>1598809094</v>
      </c>
      <c r="C9" s="12">
        <v>527008351</v>
      </c>
      <c r="D9" s="12">
        <v>1064084128</v>
      </c>
      <c r="E9" s="13">
        <v>1628135289</v>
      </c>
      <c r="F9" s="13">
        <v>629359489</v>
      </c>
      <c r="G9" s="13">
        <v>1177683652</v>
      </c>
      <c r="H9" s="12"/>
    </row>
    <row r="10" spans="1:25" x14ac:dyDescent="0.25">
      <c r="A10" s="10" t="s">
        <v>17</v>
      </c>
      <c r="B10" s="15">
        <f t="shared" ref="B10:G10" si="0">SUM(B8-B9)</f>
        <v>199123133</v>
      </c>
      <c r="C10" s="15">
        <f t="shared" si="0"/>
        <v>72504465</v>
      </c>
      <c r="D10" s="15">
        <f t="shared" si="0"/>
        <v>152182851</v>
      </c>
      <c r="E10" s="15">
        <f t="shared" si="0"/>
        <v>234626953</v>
      </c>
      <c r="F10" s="15">
        <f t="shared" si="0"/>
        <v>122169152</v>
      </c>
      <c r="G10" s="15">
        <f t="shared" si="0"/>
        <v>257896883</v>
      </c>
      <c r="H10" s="12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9"/>
      <c r="B11" s="19"/>
      <c r="C11" s="19"/>
      <c r="D11" s="19"/>
      <c r="E11" s="19"/>
      <c r="F11" s="12"/>
      <c r="G11" s="12"/>
      <c r="H11" s="1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0" t="s">
        <v>28</v>
      </c>
      <c r="B12" s="12">
        <v>22049321</v>
      </c>
      <c r="C12" s="12">
        <v>16069124</v>
      </c>
      <c r="D12" s="12">
        <v>27386847</v>
      </c>
      <c r="E12" s="13">
        <v>35670021</v>
      </c>
      <c r="F12" s="13">
        <v>8322058</v>
      </c>
      <c r="G12" s="13">
        <v>16761976</v>
      </c>
      <c r="H12" s="12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9"/>
      <c r="B13" s="12"/>
      <c r="C13" s="12"/>
      <c r="D13" s="12"/>
      <c r="E13" s="12"/>
      <c r="F13" s="12"/>
      <c r="G13" s="12"/>
      <c r="H13" s="12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0" t="s">
        <v>33</v>
      </c>
      <c r="B14" s="20">
        <f t="shared" ref="B14:G14" si="1">B10-B12</f>
        <v>177073812</v>
      </c>
      <c r="C14" s="20">
        <f t="shared" si="1"/>
        <v>56435341</v>
      </c>
      <c r="D14" s="20">
        <f t="shared" si="1"/>
        <v>124796004</v>
      </c>
      <c r="E14" s="20">
        <f t="shared" si="1"/>
        <v>198956932</v>
      </c>
      <c r="F14" s="20">
        <f t="shared" si="1"/>
        <v>113847094</v>
      </c>
      <c r="G14" s="20">
        <f t="shared" si="1"/>
        <v>241134907</v>
      </c>
      <c r="H14" s="1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2" t="s">
        <v>36</v>
      </c>
      <c r="B15" s="18"/>
      <c r="C15" s="18"/>
      <c r="D15" s="18"/>
      <c r="E15" s="18"/>
      <c r="F15" s="12"/>
      <c r="G15" s="12"/>
      <c r="H15" s="12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4" t="s">
        <v>39</v>
      </c>
      <c r="B16" s="12">
        <v>1428773</v>
      </c>
      <c r="C16" s="12">
        <v>0</v>
      </c>
      <c r="D16" s="12">
        <v>0</v>
      </c>
      <c r="E16" s="12"/>
      <c r="F16" s="13">
        <v>180512</v>
      </c>
      <c r="G16" s="13">
        <v>355930</v>
      </c>
      <c r="H16" s="12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4" t="s">
        <v>42</v>
      </c>
      <c r="B17" s="12">
        <v>0</v>
      </c>
      <c r="C17" s="12">
        <v>435833</v>
      </c>
      <c r="D17" s="12">
        <v>794603</v>
      </c>
      <c r="E17" s="13">
        <v>1179060</v>
      </c>
      <c r="F17" s="13">
        <v>346242</v>
      </c>
      <c r="G17" s="13">
        <v>744458</v>
      </c>
      <c r="H17" s="12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" t="s">
        <v>43</v>
      </c>
      <c r="B18" s="15">
        <f t="shared" ref="B18:G18" si="2">B14-B16+B17</f>
        <v>175645039</v>
      </c>
      <c r="C18" s="15">
        <f t="shared" si="2"/>
        <v>56871174</v>
      </c>
      <c r="D18" s="15">
        <f t="shared" si="2"/>
        <v>125590607</v>
      </c>
      <c r="E18" s="15">
        <f t="shared" si="2"/>
        <v>200135992</v>
      </c>
      <c r="F18" s="15">
        <f t="shared" si="2"/>
        <v>114012824</v>
      </c>
      <c r="G18" s="15">
        <f t="shared" si="2"/>
        <v>241523435</v>
      </c>
      <c r="H18" s="12"/>
    </row>
    <row r="19" spans="1:25" x14ac:dyDescent="0.25">
      <c r="A19" s="18" t="s">
        <v>46</v>
      </c>
      <c r="B19" s="12">
        <v>1083229</v>
      </c>
      <c r="C19" s="12">
        <v>107416</v>
      </c>
      <c r="D19" s="12">
        <v>222842</v>
      </c>
      <c r="E19" s="13">
        <v>338268</v>
      </c>
      <c r="F19" s="13">
        <v>1092121</v>
      </c>
      <c r="G19" s="13">
        <v>4185341</v>
      </c>
      <c r="H19" s="1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8" t="s">
        <v>50</v>
      </c>
      <c r="B20" s="12">
        <v>17439455</v>
      </c>
      <c r="C20" s="12">
        <v>6476623</v>
      </c>
      <c r="D20" s="12">
        <v>9909805</v>
      </c>
      <c r="E20" s="13">
        <v>14939231</v>
      </c>
      <c r="F20" s="13">
        <v>0</v>
      </c>
      <c r="G20" s="13">
        <v>0</v>
      </c>
      <c r="H20" s="1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x14ac:dyDescent="0.25">
      <c r="A21" s="10" t="s">
        <v>52</v>
      </c>
      <c r="B21" s="15">
        <f t="shared" ref="B21:G21" si="3">B14-B16+B17+B19+B20</f>
        <v>194167723</v>
      </c>
      <c r="C21" s="15">
        <f t="shared" si="3"/>
        <v>63455213</v>
      </c>
      <c r="D21" s="15">
        <f t="shared" si="3"/>
        <v>135723254</v>
      </c>
      <c r="E21" s="15">
        <f t="shared" si="3"/>
        <v>215413491</v>
      </c>
      <c r="F21" s="15">
        <f t="shared" si="3"/>
        <v>115104945</v>
      </c>
      <c r="G21" s="15">
        <f t="shared" si="3"/>
        <v>245708776</v>
      </c>
      <c r="H21" s="12"/>
    </row>
    <row r="22" spans="1:25" ht="15.75" customHeight="1" x14ac:dyDescent="0.25">
      <c r="A22" s="18" t="s">
        <v>57</v>
      </c>
      <c r="B22" s="12">
        <v>0</v>
      </c>
      <c r="C22" s="12">
        <v>0</v>
      </c>
      <c r="D22" s="12">
        <v>0</v>
      </c>
      <c r="E22" s="12"/>
      <c r="F22" s="12"/>
      <c r="G22" s="12"/>
      <c r="H22" s="12"/>
    </row>
    <row r="23" spans="1:25" ht="15.75" customHeight="1" x14ac:dyDescent="0.25">
      <c r="A23" s="10" t="s">
        <v>58</v>
      </c>
      <c r="B23" s="15">
        <f t="shared" ref="B23:G23" si="4">B21-B22</f>
        <v>194167723</v>
      </c>
      <c r="C23" s="15">
        <f t="shared" si="4"/>
        <v>63455213</v>
      </c>
      <c r="D23" s="15">
        <f t="shared" si="4"/>
        <v>135723254</v>
      </c>
      <c r="E23" s="15">
        <f t="shared" si="4"/>
        <v>215413491</v>
      </c>
      <c r="F23" s="15">
        <f t="shared" si="4"/>
        <v>115104945</v>
      </c>
      <c r="G23" s="15">
        <f t="shared" si="4"/>
        <v>245708776</v>
      </c>
      <c r="H23" s="12"/>
    </row>
    <row r="24" spans="1:25" ht="15.75" customHeight="1" x14ac:dyDescent="0.25">
      <c r="A24" s="14" t="s">
        <v>63</v>
      </c>
      <c r="B24" s="19">
        <f t="shared" ref="B24:G24" si="5">SUM(B25:B26)</f>
        <v>-26588623</v>
      </c>
      <c r="C24" s="19">
        <f t="shared" si="5"/>
        <v>-8727403</v>
      </c>
      <c r="D24" s="19">
        <f t="shared" si="5"/>
        <v>-18923698</v>
      </c>
      <c r="E24" s="29">
        <f t="shared" si="5"/>
        <v>-30131679</v>
      </c>
      <c r="F24" s="19">
        <f t="shared" si="5"/>
        <v>-17484167</v>
      </c>
      <c r="G24" s="19">
        <f t="shared" si="5"/>
        <v>-37693385</v>
      </c>
      <c r="H24" s="12"/>
    </row>
    <row r="25" spans="1:25" ht="15.75" customHeight="1" x14ac:dyDescent="0.25">
      <c r="A25" s="24" t="s">
        <v>66</v>
      </c>
      <c r="B25" s="12">
        <v>-24005869</v>
      </c>
      <c r="C25" s="12">
        <v>-7592942</v>
      </c>
      <c r="D25" s="12">
        <v>-16637719</v>
      </c>
      <c r="E25" s="30">
        <v>-23856150</v>
      </c>
      <c r="F25" s="13">
        <v>-15992049</v>
      </c>
      <c r="G25" s="13">
        <v>-34738675</v>
      </c>
      <c r="H25" s="12"/>
    </row>
    <row r="26" spans="1:25" ht="15.75" customHeight="1" x14ac:dyDescent="0.25">
      <c r="A26" s="24" t="s">
        <v>67</v>
      </c>
      <c r="B26" s="12">
        <v>-2582754</v>
      </c>
      <c r="C26" s="12">
        <v>-1134461</v>
      </c>
      <c r="D26" s="12">
        <v>-2285979</v>
      </c>
      <c r="E26" s="30">
        <v>-6275529</v>
      </c>
      <c r="F26" s="13">
        <v>-1492118</v>
      </c>
      <c r="G26" s="13">
        <v>-2954710</v>
      </c>
      <c r="H26" s="12"/>
    </row>
    <row r="27" spans="1:25" ht="15.75" customHeight="1" x14ac:dyDescent="0.25">
      <c r="A27" s="10" t="s">
        <v>68</v>
      </c>
      <c r="B27" s="17">
        <f t="shared" ref="B27:G27" si="6">SUM(B23:B24)</f>
        <v>167579100</v>
      </c>
      <c r="C27" s="17">
        <f t="shared" si="6"/>
        <v>54727810</v>
      </c>
      <c r="D27" s="17">
        <f t="shared" si="6"/>
        <v>116799556</v>
      </c>
      <c r="E27" s="17">
        <f t="shared" si="6"/>
        <v>185281812</v>
      </c>
      <c r="F27" s="17">
        <f t="shared" si="6"/>
        <v>97620778</v>
      </c>
      <c r="G27" s="17">
        <f t="shared" si="6"/>
        <v>208015391</v>
      </c>
      <c r="H27" s="12"/>
    </row>
    <row r="28" spans="1:25" ht="15.75" customHeight="1" x14ac:dyDescent="0.25">
      <c r="A28" s="1"/>
      <c r="B28" s="12"/>
      <c r="C28" s="12"/>
      <c r="D28" s="12"/>
      <c r="E28" s="12"/>
      <c r="F28" s="12"/>
      <c r="G28" s="12"/>
      <c r="H28" s="12"/>
    </row>
    <row r="29" spans="1:25" ht="15.75" customHeight="1" x14ac:dyDescent="0.25">
      <c r="A29" s="10" t="s">
        <v>69</v>
      </c>
      <c r="B29" s="31">
        <f>B27/('1'!B40/10)</f>
        <v>1.1934983263300334</v>
      </c>
      <c r="C29" s="31">
        <f>C27/('1'!C40/10)</f>
        <v>0.34117455270868402</v>
      </c>
      <c r="D29" s="31">
        <f>D27/('1'!D40/10)</f>
        <v>0.60677615693119713</v>
      </c>
      <c r="E29" s="31">
        <f>E27/('1'!E40/10)</f>
        <v>0.96254292126426033</v>
      </c>
      <c r="F29" s="31">
        <f>F27/('1'!F40/10)</f>
        <v>0.50714200070652282</v>
      </c>
      <c r="G29" s="31">
        <f>G27/('1'!G40/10)</f>
        <v>0.93969073361829158</v>
      </c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22" t="s">
        <v>74</v>
      </c>
      <c r="B30" s="12">
        <f>'1'!B40/10</f>
        <v>140410000</v>
      </c>
      <c r="C30" s="12">
        <f>'1'!C40/10</f>
        <v>160410000</v>
      </c>
      <c r="D30" s="12">
        <f>'1'!D40/10</f>
        <v>192492000</v>
      </c>
      <c r="E30" s="12">
        <f>'1'!E40/10</f>
        <v>192492000</v>
      </c>
      <c r="F30" s="12">
        <f>'1'!F40/10</f>
        <v>192492000</v>
      </c>
      <c r="G30" s="12">
        <f>'1'!G40/10</f>
        <v>221365800</v>
      </c>
      <c r="H30" s="12"/>
    </row>
    <row r="31" spans="1:25" ht="15.75" customHeight="1" x14ac:dyDescent="0.25">
      <c r="B31" s="12"/>
      <c r="C31" s="12"/>
      <c r="D31" s="12"/>
      <c r="E31" s="12"/>
      <c r="F31" s="12"/>
      <c r="G31" s="12"/>
      <c r="H31" s="12"/>
    </row>
    <row r="32" spans="1:25" ht="15.75" customHeight="1" x14ac:dyDescent="0.25">
      <c r="B32" s="12"/>
      <c r="C32" s="12"/>
      <c r="D32" s="12"/>
      <c r="E32" s="12"/>
      <c r="F32" s="12"/>
      <c r="G32" s="12"/>
      <c r="H32" s="12"/>
    </row>
    <row r="33" spans="2:8" ht="15.75" customHeight="1" x14ac:dyDescent="0.25">
      <c r="B33" s="12"/>
      <c r="C33" s="12"/>
      <c r="D33" s="12"/>
      <c r="E33" s="12"/>
      <c r="F33" s="12"/>
      <c r="G33" s="12"/>
      <c r="H33" s="12"/>
    </row>
    <row r="34" spans="2:8" ht="15.75" customHeight="1" x14ac:dyDescent="0.25">
      <c r="F34" s="12"/>
      <c r="G34" s="12"/>
      <c r="H34" s="12"/>
    </row>
    <row r="35" spans="2:8" ht="15.75" customHeight="1" x14ac:dyDescent="0.25">
      <c r="F35" s="12"/>
      <c r="G35" s="12"/>
      <c r="H35" s="12"/>
    </row>
    <row r="36" spans="2:8" ht="15.75" customHeight="1" x14ac:dyDescent="0.25">
      <c r="F36" s="12"/>
      <c r="G36" s="12"/>
      <c r="H36" s="12"/>
    </row>
    <row r="37" spans="2:8" ht="15.75" customHeight="1" x14ac:dyDescent="0.25">
      <c r="F37" s="12"/>
      <c r="G37" s="12"/>
      <c r="H37" s="12"/>
    </row>
    <row r="38" spans="2:8" ht="15.75" customHeight="1" x14ac:dyDescent="0.25">
      <c r="F38" s="12"/>
      <c r="G38" s="12"/>
      <c r="H38" s="12"/>
    </row>
    <row r="39" spans="2:8" ht="15.75" customHeight="1" x14ac:dyDescent="0.25">
      <c r="F39" s="12"/>
      <c r="G39" s="12"/>
      <c r="H39" s="12"/>
    </row>
    <row r="40" spans="2:8" ht="15.75" customHeight="1" x14ac:dyDescent="0.25">
      <c r="F40" s="12"/>
      <c r="G40" s="12"/>
      <c r="H40" s="12"/>
    </row>
    <row r="41" spans="2:8" ht="15.75" customHeight="1" x14ac:dyDescent="0.25">
      <c r="F41" s="12"/>
      <c r="G41" s="12"/>
      <c r="H41" s="12"/>
    </row>
    <row r="42" spans="2:8" ht="15.75" customHeight="1" x14ac:dyDescent="0.25">
      <c r="F42" s="12"/>
      <c r="G42" s="12"/>
      <c r="H42" s="12"/>
    </row>
    <row r="43" spans="2:8" ht="15.75" customHeight="1" x14ac:dyDescent="0.2"/>
    <row r="44" spans="2:8" ht="15.75" customHeight="1" x14ac:dyDescent="0.2"/>
    <row r="45" spans="2:8" ht="15.75" customHeight="1" x14ac:dyDescent="0.2"/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9" sqref="J19"/>
    </sheetView>
  </sheetViews>
  <sheetFormatPr defaultColWidth="12.625" defaultRowHeight="15" customHeight="1" x14ac:dyDescent="0.2"/>
  <cols>
    <col min="1" max="1" width="37.875" customWidth="1"/>
    <col min="2" max="3" width="15.5" customWidth="1"/>
    <col min="4" max="4" width="15" customWidth="1"/>
    <col min="5" max="5" width="13.5" customWidth="1"/>
    <col min="6" max="6" width="11.625" customWidth="1"/>
    <col min="7" max="7" width="13.625" customWidth="1"/>
    <col min="8" max="25" width="7.625" customWidth="1"/>
  </cols>
  <sheetData>
    <row r="1" spans="1:10" x14ac:dyDescent="0.25">
      <c r="A1" s="1" t="s">
        <v>0</v>
      </c>
    </row>
    <row r="2" spans="1:10" x14ac:dyDescent="0.25">
      <c r="A2" s="1" t="s">
        <v>4</v>
      </c>
    </row>
    <row r="3" spans="1:10" x14ac:dyDescent="0.25">
      <c r="A3" s="2" t="s">
        <v>5</v>
      </c>
    </row>
    <row r="4" spans="1:10" x14ac:dyDescent="0.2">
      <c r="B4" s="4"/>
      <c r="C4" s="4"/>
      <c r="D4" s="4"/>
      <c r="E4" s="4"/>
    </row>
    <row r="5" spans="1:10" x14ac:dyDescent="0.25">
      <c r="B5" s="5" t="s">
        <v>6</v>
      </c>
      <c r="C5" s="5" t="s">
        <v>7</v>
      </c>
      <c r="D5" s="5" t="s">
        <v>8</v>
      </c>
      <c r="E5" s="5" t="s">
        <v>6</v>
      </c>
      <c r="F5" s="6" t="s">
        <v>7</v>
      </c>
      <c r="G5" s="6" t="s">
        <v>8</v>
      </c>
    </row>
    <row r="6" spans="1:10" x14ac:dyDescent="0.25">
      <c r="B6" s="7">
        <v>43190</v>
      </c>
      <c r="C6" s="7">
        <v>43373</v>
      </c>
      <c r="D6" s="7">
        <v>43465</v>
      </c>
      <c r="E6" s="7">
        <v>43555</v>
      </c>
      <c r="F6" s="8">
        <v>43738</v>
      </c>
      <c r="G6" s="8">
        <v>43830</v>
      </c>
    </row>
    <row r="7" spans="1:10" x14ac:dyDescent="0.25">
      <c r="A7" s="10" t="s">
        <v>9</v>
      </c>
      <c r="B7" s="12"/>
      <c r="C7" s="12"/>
      <c r="D7" s="12"/>
      <c r="E7" s="12"/>
    </row>
    <row r="8" spans="1:10" x14ac:dyDescent="0.25">
      <c r="A8" s="2" t="s">
        <v>12</v>
      </c>
      <c r="B8" s="12">
        <v>1734165781</v>
      </c>
      <c r="C8" s="12">
        <v>679949922</v>
      </c>
      <c r="D8" s="12">
        <v>1238535062</v>
      </c>
      <c r="E8" s="13">
        <v>1836106426</v>
      </c>
      <c r="F8" s="13">
        <v>732624041</v>
      </c>
      <c r="G8" s="13">
        <v>1403755685</v>
      </c>
      <c r="H8" s="12"/>
      <c r="I8" s="12"/>
      <c r="J8" s="12"/>
    </row>
    <row r="9" spans="1:10" x14ac:dyDescent="0.25">
      <c r="A9" s="2" t="s">
        <v>13</v>
      </c>
      <c r="B9" s="12">
        <v>1083229</v>
      </c>
      <c r="C9" s="12">
        <v>543249</v>
      </c>
      <c r="D9" s="12">
        <v>222842</v>
      </c>
      <c r="E9" s="13">
        <v>338268</v>
      </c>
      <c r="F9" s="13">
        <v>1092121</v>
      </c>
      <c r="G9" s="13">
        <v>4185341</v>
      </c>
      <c r="H9" s="12"/>
      <c r="I9" s="12"/>
      <c r="J9" s="12"/>
    </row>
    <row r="10" spans="1:10" x14ac:dyDescent="0.25">
      <c r="A10" s="2" t="s">
        <v>16</v>
      </c>
      <c r="B10" s="12">
        <v>-1586171470</v>
      </c>
      <c r="C10" s="12">
        <v>-619475893</v>
      </c>
      <c r="D10" s="12">
        <v>-1132323936</v>
      </c>
      <c r="E10" s="13">
        <v>-1680072830</v>
      </c>
      <c r="F10" s="13">
        <v>-604929745</v>
      </c>
      <c r="G10" s="13">
        <v>-1210046673</v>
      </c>
      <c r="H10" s="12"/>
      <c r="I10" s="12"/>
      <c r="J10" s="12"/>
    </row>
    <row r="11" spans="1:10" x14ac:dyDescent="0.25">
      <c r="A11" s="2" t="s">
        <v>18</v>
      </c>
      <c r="B11" s="12">
        <v>-20779113</v>
      </c>
      <c r="C11" s="12">
        <v>-14852998</v>
      </c>
      <c r="D11" s="12">
        <v>-25993687</v>
      </c>
      <c r="E11" s="13">
        <v>-33930798</v>
      </c>
      <c r="F11" s="13">
        <v>-8090741</v>
      </c>
      <c r="G11" s="13">
        <v>-15707929</v>
      </c>
      <c r="H11" s="12"/>
      <c r="I11" s="12"/>
      <c r="J11" s="12"/>
    </row>
    <row r="12" spans="1:10" x14ac:dyDescent="0.25">
      <c r="A12" s="2" t="s">
        <v>20</v>
      </c>
      <c r="B12" s="12">
        <v>-38139160</v>
      </c>
      <c r="C12" s="12">
        <v>-4419674</v>
      </c>
      <c r="D12" s="12">
        <v>-8218624</v>
      </c>
      <c r="E12" s="13">
        <v>-40512263</v>
      </c>
      <c r="F12" s="13">
        <v>-7322480</v>
      </c>
      <c r="G12" s="13">
        <v>-5659186</v>
      </c>
      <c r="H12" s="12"/>
      <c r="I12" s="12"/>
      <c r="J12" s="12"/>
    </row>
    <row r="13" spans="1:10" ht="15.75" x14ac:dyDescent="0.25">
      <c r="A13" s="16"/>
      <c r="B13" s="15">
        <f t="shared" ref="B13:D13" si="0">SUM(B8:B12)</f>
        <v>90159267</v>
      </c>
      <c r="C13" s="15">
        <f t="shared" si="0"/>
        <v>41744606</v>
      </c>
      <c r="D13" s="15">
        <f t="shared" si="0"/>
        <v>72221657</v>
      </c>
      <c r="E13" s="15">
        <f>SUM(E8:E12)+1</f>
        <v>81928804</v>
      </c>
      <c r="F13" s="15">
        <f t="shared" ref="F13:G13" si="1">SUM(F8:F12)</f>
        <v>113373196</v>
      </c>
      <c r="G13" s="15">
        <f t="shared" si="1"/>
        <v>176527238</v>
      </c>
      <c r="H13" s="12"/>
      <c r="I13" s="12"/>
      <c r="J13" s="12"/>
    </row>
    <row r="14" spans="1:10" ht="15.75" x14ac:dyDescent="0.25">
      <c r="A14" s="16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0" t="s">
        <v>24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2" t="s">
        <v>26</v>
      </c>
      <c r="B16" s="12">
        <v>-54755858</v>
      </c>
      <c r="C16" s="12">
        <v>-41598216</v>
      </c>
      <c r="D16" s="12">
        <v>-110527153</v>
      </c>
      <c r="E16" s="13">
        <v>-127827852</v>
      </c>
      <c r="F16" s="13">
        <v>-39515674</v>
      </c>
      <c r="G16" s="13">
        <v>-72287018</v>
      </c>
      <c r="H16" s="12"/>
      <c r="I16" s="12"/>
      <c r="J16" s="12"/>
    </row>
    <row r="17" spans="1:10" x14ac:dyDescent="0.25">
      <c r="A17" s="18" t="s">
        <v>30</v>
      </c>
      <c r="B17" s="12">
        <v>0</v>
      </c>
      <c r="C17" s="12">
        <v>-200000000</v>
      </c>
      <c r="D17" s="12">
        <v>-161562724</v>
      </c>
      <c r="E17" s="13">
        <v>-153277143</v>
      </c>
      <c r="F17" s="13">
        <v>90000</v>
      </c>
      <c r="G17" s="13">
        <v>612565</v>
      </c>
      <c r="H17" s="12"/>
      <c r="I17" s="12"/>
      <c r="J17" s="12"/>
    </row>
    <row r="18" spans="1:10" x14ac:dyDescent="0.25">
      <c r="A18" s="1"/>
      <c r="B18" s="15">
        <f t="shared" ref="B18:G18" si="2">SUM(B16:B17)</f>
        <v>-54755858</v>
      </c>
      <c r="C18" s="15">
        <f t="shared" si="2"/>
        <v>-241598216</v>
      </c>
      <c r="D18" s="15">
        <f t="shared" si="2"/>
        <v>-272089877</v>
      </c>
      <c r="E18" s="15">
        <f t="shared" si="2"/>
        <v>-281104995</v>
      </c>
      <c r="F18" s="15">
        <f t="shared" si="2"/>
        <v>-39425674</v>
      </c>
      <c r="G18" s="15">
        <f t="shared" si="2"/>
        <v>-71674453</v>
      </c>
      <c r="H18" s="12"/>
      <c r="I18" s="12"/>
      <c r="J18" s="12"/>
    </row>
    <row r="19" spans="1:10" x14ac:dyDescent="0.25"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0" t="s">
        <v>34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5.75" customHeight="1" x14ac:dyDescent="0.25">
      <c r="A21" s="2" t="s">
        <v>35</v>
      </c>
      <c r="B21" s="12">
        <v>-31179680</v>
      </c>
      <c r="C21" s="12">
        <v>0</v>
      </c>
      <c r="D21" s="12">
        <v>0</v>
      </c>
      <c r="E21" s="12"/>
      <c r="F21" s="13">
        <v>-1535845</v>
      </c>
      <c r="G21" s="13">
        <v>-1046707</v>
      </c>
      <c r="H21" s="12"/>
      <c r="I21" s="12"/>
      <c r="J21" s="12"/>
    </row>
    <row r="22" spans="1:10" ht="15.75" customHeight="1" x14ac:dyDescent="0.25">
      <c r="A22" s="18" t="s">
        <v>37</v>
      </c>
      <c r="B22" s="12">
        <v>200000000</v>
      </c>
      <c r="C22" s="12">
        <v>200000000</v>
      </c>
      <c r="D22" s="12">
        <v>200000000</v>
      </c>
      <c r="E22" s="13">
        <v>200000000</v>
      </c>
      <c r="F22" s="13">
        <v>0</v>
      </c>
      <c r="G22" s="13">
        <v>0</v>
      </c>
      <c r="H22" s="12"/>
      <c r="I22" s="12"/>
      <c r="J22" s="12"/>
    </row>
    <row r="23" spans="1:10" ht="15.75" customHeight="1" x14ac:dyDescent="0.25">
      <c r="A23" s="23" t="s">
        <v>38</v>
      </c>
      <c r="B23" s="12"/>
      <c r="C23" s="12"/>
      <c r="D23" s="12"/>
      <c r="E23" s="12"/>
      <c r="F23" s="13">
        <v>-90000</v>
      </c>
      <c r="G23" s="13">
        <v>-612565</v>
      </c>
      <c r="H23" s="12"/>
      <c r="I23" s="12"/>
      <c r="J23" s="12"/>
    </row>
    <row r="24" spans="1:10" ht="15.75" customHeight="1" x14ac:dyDescent="0.25">
      <c r="A24" s="18" t="s">
        <v>41</v>
      </c>
      <c r="B24" s="12">
        <v>-1428773</v>
      </c>
      <c r="C24" s="12">
        <v>0</v>
      </c>
      <c r="D24" s="12">
        <v>0</v>
      </c>
      <c r="E24" s="12"/>
      <c r="F24" s="13">
        <v>-180512</v>
      </c>
      <c r="G24" s="13">
        <v>-355930</v>
      </c>
      <c r="H24" s="12"/>
      <c r="I24" s="12"/>
      <c r="J24" s="12"/>
    </row>
    <row r="25" spans="1:10" ht="15.75" customHeight="1" x14ac:dyDescent="0.25">
      <c r="A25" s="1"/>
      <c r="B25" s="15">
        <f t="shared" ref="B25:G25" si="3">SUM(B21:B24)</f>
        <v>167391547</v>
      </c>
      <c r="C25" s="15">
        <f t="shared" si="3"/>
        <v>200000000</v>
      </c>
      <c r="D25" s="15">
        <f t="shared" si="3"/>
        <v>200000000</v>
      </c>
      <c r="E25" s="15">
        <f t="shared" si="3"/>
        <v>200000000</v>
      </c>
      <c r="F25" s="15">
        <f t="shared" si="3"/>
        <v>-1806357</v>
      </c>
      <c r="G25" s="15">
        <f t="shared" si="3"/>
        <v>-2015202</v>
      </c>
      <c r="H25" s="12"/>
      <c r="I25" s="12"/>
      <c r="J25" s="12"/>
    </row>
    <row r="26" spans="1:10" ht="15.75" customHeight="1" x14ac:dyDescent="0.25">
      <c r="B26" s="19"/>
      <c r="C26" s="19"/>
      <c r="D26" s="19"/>
      <c r="E26" s="19"/>
      <c r="F26" s="12"/>
      <c r="G26" s="12"/>
      <c r="H26" s="12"/>
      <c r="I26" s="12"/>
      <c r="J26" s="12"/>
    </row>
    <row r="27" spans="1:10" ht="15.75" customHeight="1" x14ac:dyDescent="0.25">
      <c r="A27" s="1" t="s">
        <v>47</v>
      </c>
      <c r="B27" s="19">
        <f t="shared" ref="B27:G27" si="4">B13+B18+B25</f>
        <v>202794956</v>
      </c>
      <c r="C27" s="19">
        <f t="shared" si="4"/>
        <v>146390</v>
      </c>
      <c r="D27" s="19">
        <f t="shared" si="4"/>
        <v>131780</v>
      </c>
      <c r="E27" s="19">
        <f t="shared" si="4"/>
        <v>823809</v>
      </c>
      <c r="F27" s="19">
        <f t="shared" si="4"/>
        <v>72141165</v>
      </c>
      <c r="G27" s="19">
        <f t="shared" si="4"/>
        <v>102837583</v>
      </c>
      <c r="H27" s="12"/>
      <c r="I27" s="12"/>
      <c r="J27" s="12"/>
    </row>
    <row r="28" spans="1:10" ht="15.75" customHeight="1" x14ac:dyDescent="0.25">
      <c r="A28" s="22" t="s">
        <v>51</v>
      </c>
      <c r="B28" s="12">
        <v>0</v>
      </c>
      <c r="C28" s="12"/>
      <c r="D28" s="12">
        <v>14610</v>
      </c>
      <c r="E28" s="13">
        <v>22248</v>
      </c>
      <c r="F28" s="13">
        <v>10827</v>
      </c>
      <c r="G28" s="13">
        <v>14339</v>
      </c>
      <c r="H28" s="12"/>
      <c r="I28" s="12"/>
      <c r="J28" s="12"/>
    </row>
    <row r="29" spans="1:10" ht="15.75" customHeight="1" x14ac:dyDescent="0.25">
      <c r="A29" s="22" t="s">
        <v>53</v>
      </c>
      <c r="B29" s="12">
        <v>25407333</v>
      </c>
      <c r="C29" s="12">
        <v>29695149</v>
      </c>
      <c r="D29" s="12">
        <v>29695149</v>
      </c>
      <c r="E29" s="13">
        <v>29695149</v>
      </c>
      <c r="F29" s="13">
        <v>15389847</v>
      </c>
      <c r="G29" s="13">
        <v>15389847</v>
      </c>
      <c r="H29" s="12"/>
      <c r="I29" s="12"/>
      <c r="J29" s="12"/>
    </row>
    <row r="30" spans="1:10" ht="15.75" customHeight="1" x14ac:dyDescent="0.25">
      <c r="A30" s="10" t="s">
        <v>54</v>
      </c>
      <c r="B30" s="17">
        <f t="shared" ref="B30:G30" si="5">SUM(B27:B29)</f>
        <v>228202289</v>
      </c>
      <c r="C30" s="17">
        <f t="shared" si="5"/>
        <v>29841539</v>
      </c>
      <c r="D30" s="17">
        <f t="shared" si="5"/>
        <v>29841539</v>
      </c>
      <c r="E30" s="17">
        <f t="shared" si="5"/>
        <v>30541206</v>
      </c>
      <c r="F30" s="17">
        <f t="shared" si="5"/>
        <v>87541839</v>
      </c>
      <c r="G30" s="17">
        <f t="shared" si="5"/>
        <v>118241769</v>
      </c>
      <c r="H30" s="12"/>
      <c r="I30" s="12"/>
      <c r="J30" s="12"/>
    </row>
    <row r="31" spans="1:10" ht="15.75" customHeight="1" x14ac:dyDescent="0.25">
      <c r="A31" s="1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15.75" customHeight="1" x14ac:dyDescent="0.25">
      <c r="F32" s="12"/>
      <c r="G32" s="12"/>
      <c r="H32" s="12"/>
      <c r="I32" s="12"/>
      <c r="J32" s="12"/>
    </row>
    <row r="33" spans="1:25" ht="15.75" customHeight="1" x14ac:dyDescent="0.25">
      <c r="A33" s="10" t="s">
        <v>61</v>
      </c>
      <c r="B33" s="28">
        <f>B13/('1'!B40/10)</f>
        <v>0.64211428673171422</v>
      </c>
      <c r="C33" s="28">
        <f>C13/('1'!C40/10)</f>
        <v>0.26023693036593731</v>
      </c>
      <c r="D33" s="28">
        <f>D13/('1'!D40/10)</f>
        <v>0.37519303139870747</v>
      </c>
      <c r="E33" s="28">
        <f>E13/('1'!E40/10)</f>
        <v>0.4256218648047711</v>
      </c>
      <c r="F33" s="28">
        <f>F13/('1'!F40/10)</f>
        <v>0.5889761444631465</v>
      </c>
      <c r="G33" s="28">
        <f>G13/('1'!G40/10)</f>
        <v>0.79744584755188019</v>
      </c>
      <c r="H33" s="12"/>
      <c r="I33" s="12"/>
      <c r="J33" s="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0" t="s">
        <v>70</v>
      </c>
      <c r="F34" s="12"/>
      <c r="G34" s="12"/>
      <c r="H34" s="12"/>
      <c r="I34" s="12"/>
      <c r="J34" s="12"/>
    </row>
    <row r="35" spans="1:25" ht="15.75" customHeight="1" x14ac:dyDescent="0.25">
      <c r="F35" s="12"/>
      <c r="G35" s="12"/>
      <c r="H35" s="12"/>
      <c r="I35" s="12"/>
      <c r="J35" s="12"/>
    </row>
    <row r="36" spans="1:25" ht="15.75" customHeight="1" x14ac:dyDescent="0.25">
      <c r="F36" s="12"/>
      <c r="G36" s="12"/>
      <c r="H36" s="12"/>
      <c r="I36" s="12"/>
      <c r="J36" s="12"/>
    </row>
    <row r="37" spans="1:25" ht="15.75" customHeight="1" x14ac:dyDescent="0.25">
      <c r="F37" s="12"/>
      <c r="G37" s="12"/>
      <c r="H37" s="12"/>
      <c r="I37" s="12"/>
      <c r="J37" s="12"/>
    </row>
    <row r="38" spans="1:25" ht="15.75" customHeight="1" x14ac:dyDescent="0.25">
      <c r="F38" s="12"/>
      <c r="G38" s="12"/>
      <c r="H38" s="12"/>
      <c r="I38" s="12"/>
      <c r="J38" s="12"/>
    </row>
    <row r="39" spans="1:25" ht="15.75" customHeight="1" x14ac:dyDescent="0.25">
      <c r="F39" s="12"/>
      <c r="G39" s="12"/>
      <c r="H39" s="12"/>
      <c r="I39" s="12"/>
      <c r="J39" s="12"/>
    </row>
    <row r="40" spans="1:25" ht="15.75" customHeight="1" x14ac:dyDescent="0.25">
      <c r="F40" s="12"/>
      <c r="G40" s="12"/>
      <c r="H40" s="12"/>
      <c r="I40" s="12"/>
      <c r="J40" s="12"/>
    </row>
    <row r="41" spans="1:25" ht="15.75" customHeight="1" x14ac:dyDescent="0.2"/>
    <row r="42" spans="1:25" ht="15.75" customHeight="1" x14ac:dyDescent="0.2"/>
    <row r="43" spans="1:25" ht="15.75" customHeight="1" x14ac:dyDescent="0.2"/>
    <row r="44" spans="1:25" ht="15.75" customHeight="1" x14ac:dyDescent="0.2"/>
    <row r="45" spans="1:25" ht="15.75" customHeight="1" x14ac:dyDescent="0.2"/>
    <row r="46" spans="1:25" ht="15.75" customHeight="1" x14ac:dyDescent="0.2"/>
    <row r="47" spans="1:25" ht="15.75" customHeight="1" x14ac:dyDescent="0.2"/>
    <row r="48" spans="1:2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5" customWidth="1"/>
    <col min="2" max="6" width="12.75" customWidth="1"/>
    <col min="7" max="26" width="7.625" customWidth="1"/>
  </cols>
  <sheetData>
    <row r="1" spans="1:26" x14ac:dyDescent="0.25">
      <c r="A1" s="1" t="s">
        <v>0</v>
      </c>
    </row>
    <row r="2" spans="1:26" x14ac:dyDescent="0.25">
      <c r="A2" s="1" t="s">
        <v>77</v>
      </c>
    </row>
    <row r="3" spans="1:26" x14ac:dyDescent="0.25">
      <c r="A3" s="2" t="s">
        <v>2</v>
      </c>
    </row>
    <row r="4" spans="1:26" x14ac:dyDescent="0.25"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</row>
    <row r="5" spans="1:26" x14ac:dyDescent="0.25">
      <c r="A5" s="32"/>
      <c r="B5" s="33">
        <v>43100</v>
      </c>
      <c r="C5" s="33">
        <v>43190</v>
      </c>
      <c r="D5" s="33">
        <v>43373</v>
      </c>
      <c r="E5" s="33">
        <v>43465</v>
      </c>
      <c r="F5" s="33">
        <v>43555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2" t="s">
        <v>83</v>
      </c>
      <c r="B6" s="34" t="e">
        <f t="shared" ref="B6:B7" si="0">#REF!/#REF!</f>
        <v>#REF!</v>
      </c>
      <c r="C6" s="34">
        <f>'2'!B27/'1'!B20</f>
        <v>4.455759364029406E-2</v>
      </c>
      <c r="D6" s="34">
        <f>'2'!C27/'1'!C20</f>
        <v>1.3434440687308322E-2</v>
      </c>
      <c r="E6" s="34">
        <f>'2'!D27/'1'!D20</f>
        <v>2.8241316529606167E-2</v>
      </c>
      <c r="F6" s="34">
        <f>'2'!E27/'1'!E20</f>
        <v>4.4179276930330212E-2</v>
      </c>
    </row>
    <row r="7" spans="1:26" x14ac:dyDescent="0.25">
      <c r="A7" s="2" t="s">
        <v>84</v>
      </c>
      <c r="B7" s="34" t="e">
        <f t="shared" si="0"/>
        <v>#REF!</v>
      </c>
      <c r="C7" s="34">
        <f>'2'!B27/'1'!B42</f>
        <v>4.7920012617734792E-2</v>
      </c>
      <c r="D7" s="34">
        <f>'2'!C27/'1'!C42</f>
        <v>1.4504373203495371E-2</v>
      </c>
      <c r="E7" s="34">
        <f>'2'!D27/'1'!D42</f>
        <v>3.0454099407669844E-2</v>
      </c>
      <c r="F7" s="34">
        <f>'2'!E27/'1'!E42</f>
        <v>4.7462633965262756E-2</v>
      </c>
    </row>
    <row r="8" spans="1:26" x14ac:dyDescent="0.25">
      <c r="A8" s="2" t="s">
        <v>85</v>
      </c>
      <c r="B8" s="34" t="e">
        <f>(#REF!)/#REF!</f>
        <v>#REF!</v>
      </c>
      <c r="C8" s="34">
        <f>('1'!B26)/'1'!B42</f>
        <v>0</v>
      </c>
      <c r="D8" s="34">
        <f>('1'!C26)/'1'!C42</f>
        <v>0</v>
      </c>
      <c r="E8" s="34">
        <f>('1'!D26)/'1'!D42</f>
        <v>0</v>
      </c>
      <c r="F8" s="34">
        <f>('1'!E26)/'1'!E42</f>
        <v>0</v>
      </c>
    </row>
    <row r="9" spans="1:26" x14ac:dyDescent="0.25">
      <c r="A9" s="2" t="s">
        <v>86</v>
      </c>
      <c r="B9" s="35" t="e">
        <f t="shared" ref="B9:B11" si="1">#REF!/#REF!</f>
        <v>#REF!</v>
      </c>
      <c r="C9" s="35">
        <f>'1'!B19/'1'!B36</f>
        <v>11.754905717018769</v>
      </c>
      <c r="D9" s="35">
        <f>'1'!C19/'1'!C36</f>
        <v>11.137845686666283</v>
      </c>
      <c r="E9" s="35">
        <f>'1'!D19/'1'!D36</f>
        <v>11.344849805469881</v>
      </c>
      <c r="F9" s="35">
        <f>'1'!E19/'1'!E36</f>
        <v>12.686644498381789</v>
      </c>
    </row>
    <row r="10" spans="1:26" x14ac:dyDescent="0.25">
      <c r="A10" s="2" t="s">
        <v>87</v>
      </c>
      <c r="B10" s="34" t="e">
        <f t="shared" si="1"/>
        <v>#REF!</v>
      </c>
      <c r="C10" s="34">
        <f>'2'!B27/'2'!B8</f>
        <v>9.320657224083452E-2</v>
      </c>
      <c r="D10" s="34">
        <f>'2'!C27/'2'!C8</f>
        <v>9.1287139389527247E-2</v>
      </c>
      <c r="E10" s="34">
        <f>'2'!D27/'2'!D8</f>
        <v>9.6031182311659219E-2</v>
      </c>
      <c r="F10" s="34">
        <f>'2'!E27/'2'!E8</f>
        <v>9.946616257427876E-2</v>
      </c>
    </row>
    <row r="11" spans="1:26" x14ac:dyDescent="0.25">
      <c r="A11" s="2" t="s">
        <v>88</v>
      </c>
      <c r="B11" s="34" t="e">
        <f t="shared" si="1"/>
        <v>#REF!</v>
      </c>
      <c r="C11" s="34">
        <f>'2'!B21/'2'!B8</f>
        <v>0.107995017878947</v>
      </c>
      <c r="D11" s="34">
        <f>'2'!C21/'2'!C8</f>
        <v>0.10584463135146722</v>
      </c>
      <c r="E11" s="34">
        <f>'2'!D21/'2'!D8</f>
        <v>0.11159001793470544</v>
      </c>
      <c r="F11" s="34">
        <f>'2'!E21/'2'!E8</f>
        <v>0.1156419676881125</v>
      </c>
    </row>
    <row r="12" spans="1:26" x14ac:dyDescent="0.25">
      <c r="A12" s="2" t="s">
        <v>89</v>
      </c>
      <c r="B12" s="34" t="e">
        <f>#REF!/(#REF!+#REF!)</f>
        <v>#REF!</v>
      </c>
      <c r="C12" s="34">
        <f>'2'!B27/('1'!B26+'1'!B42)</f>
        <v>4.7920012617734792E-2</v>
      </c>
      <c r="D12" s="34">
        <f>'2'!C27/('1'!C26+'1'!C42)</f>
        <v>1.4504373203495371E-2</v>
      </c>
      <c r="E12" s="34">
        <f>'2'!D27/('1'!D26+'1'!D42)</f>
        <v>3.0454099407669844E-2</v>
      </c>
      <c r="F12" s="34">
        <f>'2'!E27/('1'!E26+'1'!E42)</f>
        <v>4.7462633965262756E-2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2020-04-12T16:23:57Z</dcterms:modified>
</cp:coreProperties>
</file>