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FS Template\Formate_2\Q\"/>
    </mc:Choice>
  </mc:AlternateContent>
  <bookViews>
    <workbookView xWindow="0" yWindow="0" windowWidth="20490" windowHeight="8940" tabRatio="609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25" i="2"/>
  <c r="G20" i="1"/>
  <c r="G25" i="3"/>
  <c r="G20" i="3"/>
  <c r="G15" i="3"/>
  <c r="G27" i="3" s="1"/>
  <c r="G29" i="3" s="1"/>
  <c r="G15" i="2"/>
  <c r="G6" i="2"/>
  <c r="G47" i="1"/>
  <c r="G52" i="1" s="1"/>
  <c r="G38" i="1"/>
  <c r="G29" i="1"/>
  <c r="G11" i="1"/>
  <c r="H31" i="3"/>
  <c r="H6" i="2"/>
  <c r="E52" i="1"/>
  <c r="H47" i="1"/>
  <c r="H52" i="1" s="1"/>
  <c r="F20" i="1"/>
  <c r="H20" i="1"/>
  <c r="F11" i="1"/>
  <c r="H11" i="1"/>
  <c r="I29" i="3"/>
  <c r="I27" i="3"/>
  <c r="J27" i="3"/>
  <c r="J29" i="3" s="1"/>
  <c r="F25" i="3"/>
  <c r="H25" i="3"/>
  <c r="F20" i="3"/>
  <c r="F27" i="3" s="1"/>
  <c r="F29" i="3" s="1"/>
  <c r="H20" i="3"/>
  <c r="I20" i="3"/>
  <c r="F15" i="3"/>
  <c r="H15" i="3"/>
  <c r="I15" i="3"/>
  <c r="J15" i="3"/>
  <c r="K15" i="3"/>
  <c r="L15" i="3"/>
  <c r="H25" i="2"/>
  <c r="H15" i="2"/>
  <c r="H53" i="1"/>
  <c r="F50" i="1"/>
  <c r="F47" i="1"/>
  <c r="F40" i="1"/>
  <c r="F38" i="1"/>
  <c r="H38" i="1"/>
  <c r="F29" i="1"/>
  <c r="H29" i="1"/>
  <c r="H40" i="1" s="1"/>
  <c r="G16" i="2" l="1"/>
  <c r="G18" i="2" s="1"/>
  <c r="G21" i="2" s="1"/>
  <c r="G26" i="2" s="1"/>
  <c r="G28" i="2" s="1"/>
  <c r="G40" i="1"/>
  <c r="G50" i="1" s="1"/>
  <c r="G21" i="1"/>
  <c r="H16" i="2"/>
  <c r="H18" i="2" s="1"/>
  <c r="H21" i="2" s="1"/>
  <c r="H27" i="3"/>
  <c r="H29" i="3" s="1"/>
  <c r="H50" i="1"/>
  <c r="H21" i="1"/>
  <c r="C6" i="2"/>
  <c r="D6" i="2"/>
  <c r="E6" i="2"/>
  <c r="F6" i="2"/>
  <c r="H26" i="2" l="1"/>
  <c r="H28" i="2" s="1"/>
  <c r="C53" i="1"/>
  <c r="D53" i="1"/>
  <c r="E53" i="1"/>
  <c r="F53" i="1"/>
  <c r="B53" i="1"/>
  <c r="E15" i="3" l="1"/>
  <c r="B25" i="2"/>
  <c r="B15" i="2"/>
  <c r="B16" i="2" s="1"/>
  <c r="B6" i="2"/>
  <c r="B20" i="1"/>
  <c r="E47" i="1" l="1"/>
  <c r="E20" i="1"/>
  <c r="E11" i="1"/>
  <c r="F21" i="1"/>
  <c r="E21" i="1" l="1"/>
  <c r="F25" i="2" l="1"/>
  <c r="F15" i="2"/>
  <c r="F8" i="4"/>
  <c r="B11" i="1"/>
  <c r="C11" i="1"/>
  <c r="D11" i="1"/>
  <c r="F16" i="2" l="1"/>
  <c r="F18" i="2" s="1"/>
  <c r="F21" i="2" s="1"/>
  <c r="F26" i="2" s="1"/>
  <c r="F28" i="2" s="1"/>
  <c r="F9" i="4"/>
  <c r="F31" i="3"/>
  <c r="F52" i="1"/>
  <c r="F11" i="4" l="1"/>
  <c r="F7" i="4"/>
  <c r="F6" i="4"/>
  <c r="F12" i="4"/>
  <c r="F10" i="4"/>
  <c r="C15" i="2"/>
  <c r="D15" i="2"/>
  <c r="D16" i="2" s="1"/>
  <c r="E15" i="2"/>
  <c r="E16" i="2" s="1"/>
  <c r="E31" i="3" l="1"/>
  <c r="D15" i="3"/>
  <c r="D31" i="3" s="1"/>
  <c r="C15" i="3"/>
  <c r="C31" i="3" s="1"/>
  <c r="C25" i="2"/>
  <c r="D25" i="2"/>
  <c r="E25" i="2"/>
  <c r="D11" i="4" l="1"/>
  <c r="E11" i="4"/>
  <c r="C16" i="2"/>
  <c r="C21" i="1"/>
  <c r="D20" i="1"/>
  <c r="D21" i="1" s="1"/>
  <c r="B47" i="1"/>
  <c r="C47" i="1"/>
  <c r="D47" i="1"/>
  <c r="D18" i="2" l="1"/>
  <c r="D21" i="2" s="1"/>
  <c r="D26" i="2" s="1"/>
  <c r="D28" i="2" s="1"/>
  <c r="E18" i="2"/>
  <c r="E21" i="2" s="1"/>
  <c r="E26" i="2" s="1"/>
  <c r="E28" i="2" s="1"/>
  <c r="B52" i="1"/>
  <c r="B8" i="4"/>
  <c r="D52" i="1"/>
  <c r="D8" i="4"/>
  <c r="B18" i="2"/>
  <c r="B21" i="2" s="1"/>
  <c r="B26" i="2" s="1"/>
  <c r="B28" i="2" s="1"/>
  <c r="B11" i="4"/>
  <c r="C52" i="1"/>
  <c r="C8" i="4"/>
  <c r="C18" i="2"/>
  <c r="C21" i="2" s="1"/>
  <c r="C26" i="2" s="1"/>
  <c r="C28" i="2" s="1"/>
  <c r="C11" i="4"/>
  <c r="C25" i="3"/>
  <c r="E10" i="4" l="1"/>
  <c r="E6" i="4"/>
  <c r="B12" i="4"/>
  <c r="B10" i="4"/>
  <c r="B7" i="4"/>
  <c r="D7" i="4"/>
  <c r="D10" i="4"/>
  <c r="D12" i="4"/>
  <c r="C7" i="4"/>
  <c r="C12" i="4"/>
  <c r="C10" i="4"/>
  <c r="B38" i="1"/>
  <c r="B29" i="1"/>
  <c r="C29" i="1"/>
  <c r="D29" i="1"/>
  <c r="E29" i="1"/>
  <c r="B9" i="4" l="1"/>
  <c r="B21" i="1"/>
  <c r="B6" i="4" s="1"/>
  <c r="E12" i="4"/>
  <c r="E8" i="4"/>
  <c r="E7" i="4"/>
  <c r="D6" i="4"/>
  <c r="E20" i="3"/>
  <c r="D20" i="3"/>
  <c r="C20" i="3"/>
  <c r="B15" i="3"/>
  <c r="B31" i="3" s="1"/>
  <c r="B20" i="3"/>
  <c r="B25" i="3"/>
  <c r="D25" i="3"/>
  <c r="E25" i="3"/>
  <c r="E38" i="1" l="1"/>
  <c r="D38" i="1"/>
  <c r="C38" i="1"/>
  <c r="C40" i="1" l="1"/>
  <c r="C50" i="1" s="1"/>
  <c r="C9" i="4"/>
  <c r="E40" i="1"/>
  <c r="E50" i="1" s="1"/>
  <c r="E9" i="4"/>
  <c r="D40" i="1"/>
  <c r="D50" i="1" s="1"/>
  <c r="D9" i="4"/>
  <c r="B40" i="1"/>
  <c r="B50" i="1" l="1"/>
  <c r="D27" i="3" l="1"/>
  <c r="D29" i="3" s="1"/>
  <c r="E27" i="3"/>
  <c r="E29" i="3" s="1"/>
  <c r="C27" i="3"/>
  <c r="C29" i="3" s="1"/>
  <c r="B27" i="3" l="1"/>
  <c r="B29" i="3" s="1"/>
  <c r="C6" i="4" l="1"/>
</calcChain>
</file>

<file path=xl/sharedStrings.xml><?xml version="1.0" encoding="utf-8"?>
<sst xmlns="http://schemas.openxmlformats.org/spreadsheetml/2006/main" count="120" uniqueCount="88">
  <si>
    <t>ASSETS</t>
  </si>
  <si>
    <t>NON CURRENT ASSETS</t>
  </si>
  <si>
    <t xml:space="preserve">Property,Plant  and  Equipment </t>
  </si>
  <si>
    <t>CURRENT ASSETS</t>
  </si>
  <si>
    <t>Share Capital</t>
  </si>
  <si>
    <t>Inventories</t>
  </si>
  <si>
    <t>Advances, Deposits &amp; Pre-Payments</t>
  </si>
  <si>
    <t>-</t>
  </si>
  <si>
    <t>General Reserve</t>
  </si>
  <si>
    <t>Reatined Earnings</t>
  </si>
  <si>
    <t>Financial Expenses</t>
  </si>
  <si>
    <t>Contribution to Workers' Profits Participation and Welfare Funds @ 5% of Net Profit</t>
  </si>
  <si>
    <t>Income Tax Paid</t>
  </si>
  <si>
    <t>Deferred tax liabilities</t>
  </si>
  <si>
    <t>Operating Expenses</t>
  </si>
  <si>
    <t>Capital Work-in Progress</t>
  </si>
  <si>
    <t xml:space="preserve">Accounts Receivables </t>
  </si>
  <si>
    <t>Cash and Cash eqivalents</t>
  </si>
  <si>
    <t>Provision For Gratuity</t>
  </si>
  <si>
    <t>Creditors &amp; Accruals</t>
  </si>
  <si>
    <t>Other Liabilities</t>
  </si>
  <si>
    <t>Dividend Payable</t>
  </si>
  <si>
    <t>Income Tax Payable</t>
  </si>
  <si>
    <t>Investment / Goodwill</t>
  </si>
  <si>
    <t>Short Term Investments</t>
  </si>
  <si>
    <t>Long Term Borrowing</t>
  </si>
  <si>
    <t>Meghna Petroleum Limited</t>
  </si>
  <si>
    <t>Administrative, selling and distribution expenses</t>
  </si>
  <si>
    <t>Interest payable to BOC</t>
  </si>
  <si>
    <t>Current year tax</t>
  </si>
  <si>
    <t>Deferred tax</t>
  </si>
  <si>
    <t>Cash received from customers</t>
  </si>
  <si>
    <t>Cash received from other sources/ (paid to) suppliers (Net)</t>
  </si>
  <si>
    <t>Cash paid for operating &amp; other expenses</t>
  </si>
  <si>
    <t>Cash payment for financial expenses</t>
  </si>
  <si>
    <t>Dividend Paid</t>
  </si>
  <si>
    <t>Interest received from bank</t>
  </si>
  <si>
    <t>Cash paid to suppliers</t>
  </si>
  <si>
    <t>Cash received from Non-operating income</t>
  </si>
  <si>
    <t>Short term Investments</t>
  </si>
  <si>
    <t>Debt to Equity</t>
  </si>
  <si>
    <t>Current Ratio</t>
  </si>
  <si>
    <t>Operating Margin</t>
  </si>
  <si>
    <t>Share Money Deposit</t>
  </si>
  <si>
    <t>Provisions for WPPF and Welfare Fund</t>
  </si>
  <si>
    <t>Unclaimed Dividend</t>
  </si>
  <si>
    <t>Other Operating Income</t>
  </si>
  <si>
    <t>Quarter 2</t>
  </si>
  <si>
    <t>Quarter 3</t>
  </si>
  <si>
    <t>Quarter 1</t>
  </si>
  <si>
    <t>Not Found</t>
  </si>
  <si>
    <t>Not found</t>
  </si>
  <si>
    <t>Balance Sheet</t>
  </si>
  <si>
    <t>Income Statement</t>
  </si>
  <si>
    <t>Cash Flow Statement</t>
  </si>
  <si>
    <t>Ratios</t>
  </si>
  <si>
    <t>Return on Asset (ROA)</t>
  </si>
  <si>
    <t>Return on Equity (ROE)</t>
  </si>
  <si>
    <t>Net Margin</t>
  </si>
  <si>
    <t>Return on Invested Capital (ROIC)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</si>
  <si>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</si>
  <si>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</si>
  <si>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</si>
  <si>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</si>
  <si>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</si>
  <si>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</si>
  <si>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</si>
  <si>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Revenues</t>
  </si>
  <si>
    <t>Earnings on Petroleum Products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</si>
  <si>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</si>
  <si>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</si>
  <si>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</si>
  <si>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</si>
  <si>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</si>
  <si>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</si>
  <si>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</si>
  <si>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</si>
  <si>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</si>
  <si>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</si>
  <si>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</si>
  <si>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</si>
  <si>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</si>
  <si>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</si>
  <si>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</si>
  <si>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</si>
  <si>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quarter end</t>
  </si>
  <si>
    <t>Operational gain /less</t>
  </si>
  <si>
    <t>Capital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</si>
</sst>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10" fontId="0" fillId="0" borderId="0" xfId="1" applyNumberFormat="1" applyFont="1"/>
    <xf numFmtId="0" fontId="6" fillId="0" borderId="0" xfId="0" applyFont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0" xfId="1" applyNumberFormat="1" applyFont="1"/>
    <xf numFmtId="2" fontId="0" fillId="0" borderId="0" xfId="0" applyNumberFormat="1"/>
    <xf numFmtId="41" fontId="0" fillId="0" borderId="0" xfId="0" applyNumberFormat="1"/>
    <xf numFmtId="41" fontId="0" fillId="0" borderId="0" xfId="0" applyNumberFormat="1" applyFill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right" vertical="center"/>
    </xf>
    <xf numFmtId="41" fontId="0" fillId="0" borderId="0" xfId="0" applyNumberFormat="1" applyAlignment="1">
      <alignment horizontal="right"/>
    </xf>
    <xf numFmtId="41" fontId="0" fillId="0" borderId="0" xfId="0" applyNumberFormat="1" applyFont="1"/>
    <xf numFmtId="41" fontId="1" fillId="0" borderId="0" xfId="0" applyNumberFormat="1" applyFont="1" applyAlignment="1">
      <alignment horizontal="right"/>
    </xf>
    <xf numFmtId="41" fontId="0" fillId="0" borderId="0" xfId="0" applyNumberFormat="1" applyAlignment="1">
      <alignment horizontal="center"/>
    </xf>
    <xf numFmtId="41" fontId="1" fillId="0" borderId="0" xfId="0" applyNumberFormat="1" applyFont="1" applyAlignment="1">
      <alignment horizontal="right" vertical="center"/>
    </xf>
    <xf numFmtId="43" fontId="0" fillId="0" borderId="0" xfId="0" applyNumberFormat="1"/>
    <xf numFmtId="43" fontId="0" fillId="0" borderId="0" xfId="0" applyNumberFormat="1" applyFill="1"/>
    <xf numFmtId="43" fontId="0" fillId="0" borderId="0" xfId="0" applyNumberFormat="1" applyAlignment="1">
      <alignment horizontal="center" vertical="center"/>
    </xf>
    <xf numFmtId="41" fontId="0" fillId="0" borderId="0" xfId="0" applyNumberFormat="1" applyBorder="1"/>
    <xf numFmtId="41" fontId="0" fillId="0" borderId="0" xfId="0" applyNumberFormat="1" applyFill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0" fillId="0" borderId="0" xfId="0" applyNumberFormat="1" applyFont="1" applyFill="1" applyBorder="1" applyAlignment="1">
      <alignment horizontal="right"/>
    </xf>
    <xf numFmtId="41" fontId="1" fillId="0" borderId="0" xfId="0" applyNumberFormat="1" applyFont="1" applyFill="1" applyBorder="1" applyAlignment="1">
      <alignment horizontal="right"/>
    </xf>
    <xf numFmtId="41" fontId="1" fillId="0" borderId="1" xfId="0" applyNumberFormat="1" applyFont="1" applyFill="1" applyBorder="1" applyAlignment="1">
      <alignment horizontal="right"/>
    </xf>
    <xf numFmtId="41" fontId="0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41" fontId="1" fillId="0" borderId="0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6" xfId="0" applyNumberFormat="1" applyFont="1" applyFill="1" applyBorder="1" applyAlignment="1">
      <alignment horizontal="right"/>
    </xf>
    <xf numFmtId="43" fontId="1" fillId="0" borderId="7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right"/>
    </xf>
    <xf numFmtId="43" fontId="0" fillId="0" borderId="0" xfId="0" applyNumberFormat="1" applyBorder="1"/>
    <xf numFmtId="41" fontId="0" fillId="0" borderId="0" xfId="0" applyNumberFormat="1" applyFill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Fill="1" applyBorder="1"/>
    <xf numFmtId="41" fontId="6" fillId="0" borderId="0" xfId="0" applyNumberFormat="1" applyFont="1"/>
    <xf numFmtId="41" fontId="1" fillId="0" borderId="4" xfId="0" applyNumberFormat="1" applyFont="1" applyBorder="1"/>
    <xf numFmtId="41" fontId="1" fillId="0" borderId="3" xfId="0" applyNumberFormat="1" applyFont="1" applyBorder="1"/>
    <xf numFmtId="41" fontId="1" fillId="0" borderId="2" xfId="0" applyNumberFormat="1" applyFont="1" applyFill="1" applyBorder="1"/>
    <xf numFmtId="43" fontId="1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5" fontId="2" fillId="0" borderId="0" xfId="0" applyNumberFormat="1" applyFont="1" applyAlignment="1">
      <alignment horizontal="right"/>
    </xf>
    <xf numFmtId="15" fontId="2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0" fontId="1" fillId="0" borderId="8" xfId="0" applyFont="1" applyBorder="1" applyAlignment="1">
      <alignment horizontal="left"/>
    </xf>
    <xf numFmtId="0" fontId="7" fillId="0" borderId="0" xfId="0" applyFont="1"/>
    <xf numFmtId="0" fontId="2" fillId="0" borderId="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8" xfId="0" applyFont="1" applyBorder="1"/>
    <xf numFmtId="165" fontId="0" fillId="0" borderId="0" xfId="0" applyNumberFormat="1"/>
    <xf numFmtId="0" fontId="3" fillId="0" borderId="0" xfId="0" applyNumberFormat="1" applyFont="1"/>
    <xf numFmtId="0" fontId="1" fillId="0" borderId="1" xfId="0" applyFont="1" applyBorder="1"/>
    <xf numFmtId="0" fontId="0" fillId="0" borderId="0" xfId="0" applyFont="1" applyAlignment="1"/>
    <xf numFmtId="0" fontId="3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top"/>
    </xf>
    <xf numFmtId="0" fontId="6" fillId="0" borderId="0" xfId="0" applyFont="1" applyBorder="1"/>
    <xf numFmtId="15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53"/>
  <sheetViews>
    <sheetView workbookViewId="0">
      <pane xSplit="1" ySplit="5" topLeftCell="F18" activePane="bottomRight" state="frozen"/>
      <selection pane="topRight" activeCell="B1" sqref="B1"/>
      <selection pane="bottomLeft" activeCell="A6" sqref="A6"/>
      <selection pane="bottomRight" activeCell="G38" sqref="G38"/>
    </sheetView>
  </sheetViews>
  <sheetFormatPr defaultRowHeight="15" x14ac:dyDescent="0.25"/>
  <cols>
    <col min="1" max="1" width="28" customWidth="1"/>
    <col min="2" max="2" width="15.25" bestFit="1" customWidth="1"/>
    <col min="3" max="3" width="15.25" style="6" bestFit="1" customWidth="1"/>
    <col min="4" max="4" width="17.75" style="6" customWidth="1"/>
    <col min="5" max="5" width="16.625" customWidth="1"/>
    <col min="6" max="6" width="16.25" bestFit="1" customWidth="1"/>
    <col min="7" max="7" width="16.25" customWidth="1"/>
    <col min="8" max="8" width="16.25" bestFit="1" customWidth="1"/>
    <col min="9" max="9" width="12" bestFit="1" customWidth="1"/>
  </cols>
  <sheetData>
    <row r="1" spans="1:85" ht="15.75" x14ac:dyDescent="0.25">
      <c r="A1" s="2" t="s">
        <v>26</v>
      </c>
    </row>
    <row r="2" spans="1:85" ht="15.75" x14ac:dyDescent="0.25">
      <c r="A2" s="2" t="s">
        <v>52</v>
      </c>
    </row>
    <row r="3" spans="1:85" ht="15.75" x14ac:dyDescent="0.25">
      <c r="A3" s="2" t="s">
        <v>85</v>
      </c>
      <c r="C3" s="58" t="s">
        <v>51</v>
      </c>
      <c r="F3" s="58" t="s">
        <v>50</v>
      </c>
      <c r="G3" s="58"/>
    </row>
    <row r="4" spans="1:85" x14ac:dyDescent="0.25">
      <c r="B4" s="54" t="s">
        <v>47</v>
      </c>
      <c r="C4" s="55" t="s">
        <v>48</v>
      </c>
      <c r="D4" s="55" t="s">
        <v>49</v>
      </c>
      <c r="E4" s="55" t="s">
        <v>47</v>
      </c>
      <c r="F4" s="55" t="s">
        <v>48</v>
      </c>
      <c r="G4" s="55" t="s">
        <v>49</v>
      </c>
      <c r="H4" s="55" t="s">
        <v>48</v>
      </c>
    </row>
    <row r="5" spans="1:85" ht="15.75" x14ac:dyDescent="0.25">
      <c r="B5" s="56">
        <v>43100</v>
      </c>
      <c r="C5" s="56">
        <v>42825</v>
      </c>
      <c r="D5" s="56">
        <v>43373</v>
      </c>
      <c r="E5" s="57">
        <v>43465</v>
      </c>
      <c r="F5" s="57">
        <v>43190</v>
      </c>
      <c r="G5" s="57">
        <v>43738</v>
      </c>
      <c r="H5" s="72">
        <v>43555</v>
      </c>
    </row>
    <row r="6" spans="1:85" x14ac:dyDescent="0.25">
      <c r="A6" s="59" t="s">
        <v>0</v>
      </c>
      <c r="B6" s="17"/>
      <c r="C6" s="18"/>
      <c r="D6" s="18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x14ac:dyDescent="0.25">
      <c r="A7" s="60" t="s">
        <v>1</v>
      </c>
      <c r="B7" s="19"/>
      <c r="C7" s="20"/>
      <c r="D7" s="20"/>
      <c r="E7" s="2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x14ac:dyDescent="0.25">
      <c r="A8" t="s">
        <v>2</v>
      </c>
      <c r="B8" s="21">
        <v>1164298351</v>
      </c>
      <c r="C8" s="21"/>
      <c r="D8" s="21">
        <v>1309491561</v>
      </c>
      <c r="E8" s="17">
        <v>1274410093</v>
      </c>
      <c r="G8" s="17">
        <v>1371482022</v>
      </c>
      <c r="H8" s="17">
        <v>1239328623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x14ac:dyDescent="0.25">
      <c r="A9" t="s">
        <v>15</v>
      </c>
      <c r="B9" s="21">
        <v>166554799</v>
      </c>
      <c r="C9" s="21"/>
      <c r="D9" s="21">
        <v>111331258</v>
      </c>
      <c r="E9" s="17">
        <v>91845741</v>
      </c>
      <c r="G9" s="17">
        <v>173047018</v>
      </c>
      <c r="H9" s="17">
        <v>179335880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s="3" customFormat="1" x14ac:dyDescent="0.25">
      <c r="A10" s="3" t="s">
        <v>23</v>
      </c>
      <c r="B10" s="21">
        <v>20771176</v>
      </c>
      <c r="C10" s="21"/>
      <c r="D10" s="25">
        <v>14539823</v>
      </c>
      <c r="E10" s="25">
        <v>12462706</v>
      </c>
      <c r="G10" s="25">
        <v>6231353</v>
      </c>
      <c r="H10" s="25">
        <v>10385587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</row>
    <row r="11" spans="1:85" s="1" customFormat="1" x14ac:dyDescent="0.25">
      <c r="B11" s="19">
        <f t="shared" ref="B11:D11" si="0">SUM(B8:B10)</f>
        <v>1351624326</v>
      </c>
      <c r="C11" s="19">
        <f t="shared" si="0"/>
        <v>0</v>
      </c>
      <c r="D11" s="19">
        <f t="shared" si="0"/>
        <v>1435362642</v>
      </c>
      <c r="E11" s="19">
        <f>SUM(E8:E10)</f>
        <v>1378718540</v>
      </c>
      <c r="F11" s="19">
        <f>SUM(F8:F10)</f>
        <v>0</v>
      </c>
      <c r="G11" s="19">
        <f>SUM(G8:G10)</f>
        <v>1550760393</v>
      </c>
      <c r="H11" s="19">
        <f>SUM(H8:H10)</f>
        <v>1429050090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B12" s="17"/>
      <c r="C12" s="18"/>
      <c r="D12" s="1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x14ac:dyDescent="0.25">
      <c r="A13" s="60" t="s">
        <v>3</v>
      </c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x14ac:dyDescent="0.25">
      <c r="A14" s="3" t="s">
        <v>24</v>
      </c>
      <c r="B14" s="23">
        <v>8954708826</v>
      </c>
      <c r="C14" s="23"/>
      <c r="D14" s="22">
        <v>17588455549</v>
      </c>
      <c r="E14" s="17">
        <v>11502000000</v>
      </c>
      <c r="F14" s="17"/>
      <c r="G14" s="17">
        <v>500000000</v>
      </c>
      <c r="H14" s="17">
        <v>5200000000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x14ac:dyDescent="0.25">
      <c r="A15" s="3" t="s">
        <v>5</v>
      </c>
      <c r="B15" s="21">
        <v>8792942059</v>
      </c>
      <c r="C15" s="21"/>
      <c r="D15" s="21">
        <v>14208520143</v>
      </c>
      <c r="E15" s="17">
        <v>15774622678</v>
      </c>
      <c r="F15" s="17"/>
      <c r="G15" s="17">
        <v>14526920695</v>
      </c>
      <c r="H15" s="17">
        <v>11991715513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x14ac:dyDescent="0.25">
      <c r="A16" t="s">
        <v>16</v>
      </c>
      <c r="B16" s="21">
        <v>35898342541</v>
      </c>
      <c r="C16" s="21"/>
      <c r="D16" s="18">
        <v>45313123622</v>
      </c>
      <c r="E16" s="17">
        <v>43098770970</v>
      </c>
      <c r="F16" s="17"/>
      <c r="G16" s="17">
        <v>29711132848</v>
      </c>
      <c r="H16" s="17">
        <v>56298770970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x14ac:dyDescent="0.25">
      <c r="A17" t="s">
        <v>6</v>
      </c>
      <c r="B17" s="18">
        <v>1545938573</v>
      </c>
      <c r="C17" s="18"/>
      <c r="D17" s="18">
        <v>1868184427</v>
      </c>
      <c r="E17" s="17">
        <v>2283723745</v>
      </c>
      <c r="F17" s="17"/>
      <c r="G17" s="17">
        <v>1909789563</v>
      </c>
      <c r="H17" s="17">
        <v>1923420320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x14ac:dyDescent="0.25">
      <c r="A18" t="s">
        <v>17</v>
      </c>
      <c r="B18" s="18">
        <v>23870614053</v>
      </c>
      <c r="C18" s="18"/>
      <c r="D18" s="18">
        <v>25586698442</v>
      </c>
      <c r="E18" s="17">
        <v>27257257388</v>
      </c>
      <c r="F18" s="17"/>
      <c r="G18" s="17">
        <v>25641994776</v>
      </c>
      <c r="H18" s="17">
        <v>26888474198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x14ac:dyDescent="0.25">
      <c r="B19" s="24"/>
      <c r="C19" s="24"/>
      <c r="D19" s="18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x14ac:dyDescent="0.25">
      <c r="B20" s="24">
        <f>SUM(B14:B19)</f>
        <v>79062546052</v>
      </c>
      <c r="C20" s="24"/>
      <c r="D20" s="24">
        <f t="shared" ref="D20" si="1">SUM(D14:D19)</f>
        <v>104564982183</v>
      </c>
      <c r="E20" s="24">
        <f t="shared" ref="E20:H20" si="2">SUM(E14:E19)</f>
        <v>99916374781</v>
      </c>
      <c r="F20" s="24">
        <f t="shared" si="2"/>
        <v>0</v>
      </c>
      <c r="G20" s="24">
        <f t="shared" si="2"/>
        <v>72289837882</v>
      </c>
      <c r="H20" s="24">
        <f t="shared" si="2"/>
        <v>102302381001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x14ac:dyDescent="0.25">
      <c r="A21" s="1"/>
      <c r="B21" s="26">
        <f t="shared" ref="B21:D21" si="3">B11+B20</f>
        <v>80414170378</v>
      </c>
      <c r="C21" s="26">
        <f>C11+C20</f>
        <v>0</v>
      </c>
      <c r="D21" s="26">
        <f t="shared" si="3"/>
        <v>106000344825</v>
      </c>
      <c r="E21" s="26">
        <f>E11+E20+1</f>
        <v>101295093322</v>
      </c>
      <c r="F21" s="26">
        <f t="shared" ref="F21:H21" si="4">F11+F20+1</f>
        <v>1</v>
      </c>
      <c r="G21" s="26">
        <f t="shared" si="4"/>
        <v>73840598276</v>
      </c>
      <c r="H21" s="26">
        <f t="shared" si="4"/>
        <v>103731431092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x14ac:dyDescent="0.25">
      <c r="B22" s="17"/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ht="15.75" x14ac:dyDescent="0.25">
      <c r="A23" s="61" t="s">
        <v>60</v>
      </c>
      <c r="B23" s="17"/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ht="15.75" x14ac:dyDescent="0.25">
      <c r="A24" s="62" t="s">
        <v>61</v>
      </c>
      <c r="B24" s="17"/>
      <c r="C24" s="18"/>
      <c r="D24" s="18"/>
      <c r="E24" s="18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x14ac:dyDescent="0.25">
      <c r="A25" s="60" t="s">
        <v>62</v>
      </c>
      <c r="B25" s="17"/>
      <c r="C25" s="18"/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x14ac:dyDescent="0.25">
      <c r="A26" t="s">
        <v>18</v>
      </c>
      <c r="B26" s="21">
        <v>418808149</v>
      </c>
      <c r="C26" s="21"/>
      <c r="D26" s="21">
        <v>90651076</v>
      </c>
      <c r="E26" s="17">
        <v>110651076</v>
      </c>
      <c r="F26" s="17"/>
      <c r="G26" s="17">
        <v>-6427906</v>
      </c>
      <c r="H26" s="17">
        <v>130651076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x14ac:dyDescent="0.25">
      <c r="A27" t="s">
        <v>13</v>
      </c>
      <c r="B27" s="18">
        <v>142283911</v>
      </c>
      <c r="C27" s="18"/>
      <c r="D27" s="18">
        <v>37495410</v>
      </c>
      <c r="E27" s="17">
        <v>48298167</v>
      </c>
      <c r="F27" s="17"/>
      <c r="G27" s="17">
        <v>43115563</v>
      </c>
      <c r="H27" s="17">
        <v>58619619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x14ac:dyDescent="0.25">
      <c r="A28" s="3" t="s">
        <v>25</v>
      </c>
      <c r="B28" s="27">
        <v>74304766</v>
      </c>
      <c r="C28" s="27"/>
      <c r="D28" s="27">
        <v>74304766</v>
      </c>
      <c r="E28" s="17">
        <v>74304766</v>
      </c>
      <c r="F28" s="17"/>
      <c r="G28" s="17">
        <v>74304766</v>
      </c>
      <c r="H28" s="17">
        <v>74304766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s="1" customFormat="1" x14ac:dyDescent="0.25">
      <c r="B29" s="19">
        <f t="shared" ref="B29:H29" si="5">SUM(B26:B28)</f>
        <v>635396826</v>
      </c>
      <c r="C29" s="19">
        <f t="shared" si="5"/>
        <v>0</v>
      </c>
      <c r="D29" s="19">
        <f t="shared" si="5"/>
        <v>202451252</v>
      </c>
      <c r="E29" s="19">
        <f t="shared" si="5"/>
        <v>233254009</v>
      </c>
      <c r="F29" s="19">
        <f t="shared" si="5"/>
        <v>0</v>
      </c>
      <c r="G29" s="19">
        <f t="shared" si="5"/>
        <v>110992423</v>
      </c>
      <c r="H29" s="19">
        <f t="shared" si="5"/>
        <v>263575461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s="6" customFormat="1" x14ac:dyDescent="0.25">
      <c r="A30" s="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</row>
    <row r="31" spans="1:85" x14ac:dyDescent="0.25">
      <c r="A31" s="60" t="s">
        <v>63</v>
      </c>
      <c r="B31" s="18"/>
      <c r="C31" s="18"/>
      <c r="D31" s="18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x14ac:dyDescent="0.25">
      <c r="A32" s="3" t="s">
        <v>19</v>
      </c>
      <c r="B32" s="18">
        <v>67189214261</v>
      </c>
      <c r="C32" s="18"/>
      <c r="D32" s="18">
        <v>91075168363</v>
      </c>
      <c r="E32" s="17">
        <v>85021758491</v>
      </c>
      <c r="F32" s="17"/>
      <c r="G32" s="17">
        <v>56489210737</v>
      </c>
      <c r="H32" s="17">
        <v>88281732985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x14ac:dyDescent="0.25">
      <c r="A33" s="3" t="s">
        <v>44</v>
      </c>
      <c r="B33" s="18">
        <v>247276737</v>
      </c>
      <c r="C33" s="18"/>
      <c r="D33" s="18">
        <v>307836671</v>
      </c>
      <c r="E33" s="17">
        <v>366028755</v>
      </c>
      <c r="F33" s="17"/>
      <c r="G33" s="17">
        <v>323640952</v>
      </c>
      <c r="H33" s="17">
        <v>165703007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x14ac:dyDescent="0.25">
      <c r="A34" s="3" t="s">
        <v>45</v>
      </c>
      <c r="B34" s="18">
        <v>66431209</v>
      </c>
      <c r="C34" s="18"/>
      <c r="D34" s="18">
        <v>71658484</v>
      </c>
      <c r="E34" s="17">
        <v>70797623</v>
      </c>
      <c r="F34" s="17"/>
      <c r="G34" s="17">
        <v>75598341</v>
      </c>
      <c r="H34" s="17">
        <v>76321483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x14ac:dyDescent="0.25">
      <c r="A35" s="3" t="s">
        <v>20</v>
      </c>
      <c r="B35" s="18"/>
      <c r="C35" s="18"/>
      <c r="D35" s="18"/>
      <c r="E35" s="17"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x14ac:dyDescent="0.25">
      <c r="A36" s="3" t="s">
        <v>21</v>
      </c>
      <c r="B36" s="18"/>
      <c r="C36" s="18"/>
      <c r="D36" s="18"/>
      <c r="E36" s="17"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x14ac:dyDescent="0.25">
      <c r="A37" s="3" t="s">
        <v>22</v>
      </c>
      <c r="B37" s="18">
        <v>1116406248</v>
      </c>
      <c r="C37" s="18"/>
      <c r="D37" s="18">
        <v>1171477770</v>
      </c>
      <c r="E37" s="17">
        <v>1613067723</v>
      </c>
      <c r="F37" s="17"/>
      <c r="G37" s="17">
        <v>1440166348</v>
      </c>
      <c r="H37" s="17">
        <v>1829615391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s="7" customFormat="1" x14ac:dyDescent="0.25">
      <c r="B38" s="20">
        <f t="shared" ref="B38:H38" si="6">SUM(B32:B37)</f>
        <v>68619328455</v>
      </c>
      <c r="C38" s="20">
        <f t="shared" si="6"/>
        <v>0</v>
      </c>
      <c r="D38" s="20">
        <f t="shared" si="6"/>
        <v>92626141288</v>
      </c>
      <c r="E38" s="20">
        <f t="shared" si="6"/>
        <v>87071652592</v>
      </c>
      <c r="F38" s="20">
        <f t="shared" si="6"/>
        <v>0</v>
      </c>
      <c r="G38" s="20">
        <f t="shared" si="6"/>
        <v>58328616378</v>
      </c>
      <c r="H38" s="20">
        <f t="shared" si="6"/>
        <v>90353372866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</row>
    <row r="39" spans="1:85" x14ac:dyDescent="0.25">
      <c r="B39" s="17"/>
      <c r="C39" s="18"/>
      <c r="D39" s="18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s="1" customFormat="1" x14ac:dyDescent="0.25">
      <c r="B40" s="28">
        <f t="shared" ref="B40:H40" si="7">SUM(B38,B29)</f>
        <v>69254725281</v>
      </c>
      <c r="C40" s="28">
        <f t="shared" si="7"/>
        <v>0</v>
      </c>
      <c r="D40" s="28">
        <f t="shared" si="7"/>
        <v>92828592540</v>
      </c>
      <c r="E40" s="28">
        <f t="shared" si="7"/>
        <v>87304906601</v>
      </c>
      <c r="F40" s="28">
        <f t="shared" si="7"/>
        <v>0</v>
      </c>
      <c r="G40" s="28">
        <f t="shared" si="7"/>
        <v>58439608801</v>
      </c>
      <c r="H40" s="28">
        <f t="shared" si="7"/>
        <v>90616948327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s="1" customFormat="1" x14ac:dyDescent="0.25">
      <c r="B41" s="28"/>
      <c r="C41" s="28"/>
      <c r="D41" s="28"/>
      <c r="E41" s="28"/>
      <c r="F41" s="28"/>
      <c r="G41" s="28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s="1" customFormat="1" x14ac:dyDescent="0.25">
      <c r="A42" s="60" t="s">
        <v>64</v>
      </c>
      <c r="B42" s="17"/>
      <c r="C42" s="18"/>
      <c r="D42" s="18"/>
      <c r="E42" s="17"/>
      <c r="F42" s="17"/>
      <c r="G42" s="1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s="1" customFormat="1" x14ac:dyDescent="0.25">
      <c r="A43" t="s">
        <v>4</v>
      </c>
      <c r="B43" s="18">
        <v>1082161080</v>
      </c>
      <c r="C43" s="18"/>
      <c r="D43" s="18">
        <v>1082161080</v>
      </c>
      <c r="E43" s="17">
        <v>1082161080</v>
      </c>
      <c r="F43" s="17"/>
      <c r="G43" s="17">
        <v>1082161080</v>
      </c>
      <c r="H43" s="25">
        <v>1082161080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s="1" customFormat="1" x14ac:dyDescent="0.25">
      <c r="A44" s="3" t="s">
        <v>43</v>
      </c>
      <c r="B44" s="27">
        <v>49536510</v>
      </c>
      <c r="C44" s="27"/>
      <c r="D44" s="27">
        <v>49536510</v>
      </c>
      <c r="E44" s="17">
        <v>49536510</v>
      </c>
      <c r="F44" s="17"/>
      <c r="G44" s="17">
        <v>49536510</v>
      </c>
      <c r="H44" s="25">
        <v>49536510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s="1" customFormat="1" x14ac:dyDescent="0.25">
      <c r="A45" t="s">
        <v>8</v>
      </c>
      <c r="B45" s="18">
        <v>6505000048</v>
      </c>
      <c r="C45" s="18"/>
      <c r="D45" s="18">
        <v>7505000048</v>
      </c>
      <c r="E45" s="17">
        <v>7505000048</v>
      </c>
      <c r="F45" s="17"/>
      <c r="G45" s="17">
        <v>9605000048</v>
      </c>
      <c r="H45" s="25">
        <v>9605000048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s="1" customFormat="1" x14ac:dyDescent="0.25">
      <c r="A46" t="s">
        <v>9</v>
      </c>
      <c r="B46" s="18">
        <v>3522747459</v>
      </c>
      <c r="C46" s="18"/>
      <c r="D46" s="21">
        <v>4535054647</v>
      </c>
      <c r="E46" s="17">
        <v>5353489083</v>
      </c>
      <c r="F46" s="17"/>
      <c r="G46" s="19">
        <v>4664291836</v>
      </c>
      <c r="H46" s="19">
        <v>2377785126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s="1" customFormat="1" x14ac:dyDescent="0.25">
      <c r="B47" s="19">
        <f>SUM(B43:B46)</f>
        <v>11159445097</v>
      </c>
      <c r="C47" s="19">
        <f>SUM(C43:C46)</f>
        <v>0</v>
      </c>
      <c r="D47" s="19">
        <f>SUM(D43:D46)</f>
        <v>13171752285</v>
      </c>
      <c r="E47" s="19">
        <f>SUM(E43:E46)+1</f>
        <v>13990186722</v>
      </c>
      <c r="F47" s="19">
        <f t="shared" ref="F47" si="8">SUM(F43:F46)+1</f>
        <v>1</v>
      </c>
      <c r="G47" s="19">
        <f>SUM(G43:G46)+1</f>
        <v>15400989475</v>
      </c>
      <c r="H47" s="19">
        <f>SUM(H43:H46)+1</f>
        <v>13114482765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s="1" customFormat="1" x14ac:dyDescent="0.25">
      <c r="B48" s="28"/>
      <c r="C48" s="28"/>
      <c r="D48" s="28"/>
      <c r="E48" s="28"/>
      <c r="F48" s="28"/>
      <c r="G48" s="28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s="1" customFormat="1" x14ac:dyDescent="0.25">
      <c r="B49" s="28"/>
      <c r="C49" s="28"/>
      <c r="D49" s="28"/>
      <c r="E49" s="28"/>
      <c r="F49" s="28"/>
      <c r="G49" s="28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s="1" customFormat="1" x14ac:dyDescent="0.25">
      <c r="B50" s="28">
        <f>SUM(B40,B47)</f>
        <v>80414170378</v>
      </c>
      <c r="C50" s="28">
        <f>SUM(C40,C47)</f>
        <v>0</v>
      </c>
      <c r="D50" s="28">
        <f>SUM(D40,D47)</f>
        <v>106000344825</v>
      </c>
      <c r="E50" s="28">
        <f>SUM(E40,E47)-1</f>
        <v>101295093322</v>
      </c>
      <c r="F50" s="28">
        <f t="shared" ref="F50:H50" si="9">SUM(F40,F47)-1</f>
        <v>0</v>
      </c>
      <c r="G50" s="28">
        <f t="shared" si="9"/>
        <v>73840598275</v>
      </c>
      <c r="H50" s="28">
        <f t="shared" si="9"/>
        <v>103731431091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s="29" customFormat="1" x14ac:dyDescent="0.25">
      <c r="C51" s="30"/>
      <c r="D51" s="30"/>
    </row>
    <row r="52" spans="1:85" s="29" customFormat="1" x14ac:dyDescent="0.25">
      <c r="A52" s="63" t="s">
        <v>65</v>
      </c>
      <c r="B52" s="31">
        <f t="shared" ref="B52:H52" si="10">B47/(B43/10)</f>
        <v>103.12184852369667</v>
      </c>
      <c r="C52" s="31" t="e">
        <f t="shared" si="10"/>
        <v>#DIV/0!</v>
      </c>
      <c r="D52" s="31">
        <f t="shared" si="10"/>
        <v>121.71711336171876</v>
      </c>
      <c r="E52" s="31">
        <f t="shared" si="10"/>
        <v>129.28007651134524</v>
      </c>
      <c r="F52" s="31" t="e">
        <f t="shared" si="10"/>
        <v>#DIV/0!</v>
      </c>
      <c r="G52" s="31">
        <f t="shared" si="10"/>
        <v>142.31697812492018</v>
      </c>
      <c r="H52" s="31">
        <f t="shared" si="10"/>
        <v>121.18789898635053</v>
      </c>
    </row>
    <row r="53" spans="1:85" s="29" customFormat="1" x14ac:dyDescent="0.25">
      <c r="A53" s="63" t="s">
        <v>66</v>
      </c>
      <c r="B53" s="64">
        <f>B43/10</f>
        <v>108216108</v>
      </c>
      <c r="C53" s="64">
        <f t="shared" ref="C53:H53" si="11">C43/10</f>
        <v>0</v>
      </c>
      <c r="D53" s="64">
        <f t="shared" si="11"/>
        <v>108216108</v>
      </c>
      <c r="E53" s="64">
        <f t="shared" si="11"/>
        <v>108216108</v>
      </c>
      <c r="F53" s="64">
        <f t="shared" si="11"/>
        <v>0</v>
      </c>
      <c r="G53" s="64"/>
      <c r="H53" s="64">
        <f t="shared" si="11"/>
        <v>108216108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1"/>
  <sheetViews>
    <sheetView workbookViewId="0">
      <pane xSplit="1" ySplit="5" topLeftCell="F15" activePane="bottomRight" state="frozen"/>
      <selection pane="topRight" activeCell="B1" sqref="B1"/>
      <selection pane="bottomLeft" activeCell="A6" sqref="A6"/>
      <selection pane="bottomRight" activeCell="G24" sqref="G24"/>
    </sheetView>
  </sheetViews>
  <sheetFormatPr defaultRowHeight="15" x14ac:dyDescent="0.25"/>
  <cols>
    <col min="1" max="1" width="35.375" customWidth="1"/>
    <col min="2" max="2" width="14.25" style="6" bestFit="1" customWidth="1"/>
    <col min="3" max="4" width="13.875" customWidth="1"/>
    <col min="5" max="5" width="15.375" customWidth="1"/>
    <col min="6" max="6" width="15" bestFit="1" customWidth="1"/>
    <col min="7" max="7" width="15" customWidth="1"/>
    <col min="8" max="8" width="14.25" bestFit="1" customWidth="1"/>
  </cols>
  <sheetData>
    <row r="1" spans="1:14" ht="15.75" x14ac:dyDescent="0.25">
      <c r="A1" s="2" t="s">
        <v>26</v>
      </c>
    </row>
    <row r="2" spans="1:14" ht="15.75" x14ac:dyDescent="0.25">
      <c r="A2" s="2" t="s">
        <v>53</v>
      </c>
    </row>
    <row r="3" spans="1:14" ht="15.75" x14ac:dyDescent="0.25">
      <c r="A3" s="2" t="s">
        <v>85</v>
      </c>
    </row>
    <row r="4" spans="1:14" ht="15.75" x14ac:dyDescent="0.25">
      <c r="A4" s="2"/>
      <c r="B4" s="54" t="s">
        <v>47</v>
      </c>
      <c r="C4" s="55" t="s">
        <v>48</v>
      </c>
      <c r="D4" s="55" t="s">
        <v>49</v>
      </c>
      <c r="E4" s="55" t="s">
        <v>47</v>
      </c>
      <c r="F4" s="55" t="s">
        <v>48</v>
      </c>
      <c r="G4" s="55" t="s">
        <v>49</v>
      </c>
      <c r="H4" s="55" t="s">
        <v>48</v>
      </c>
      <c r="I4" s="4"/>
      <c r="J4" s="4"/>
      <c r="K4" s="4"/>
    </row>
    <row r="5" spans="1:14" ht="15.75" x14ac:dyDescent="0.25">
      <c r="A5" s="2"/>
      <c r="B5" s="56">
        <v>43100</v>
      </c>
      <c r="C5" s="56">
        <v>42825</v>
      </c>
      <c r="D5" s="56">
        <v>43373</v>
      </c>
      <c r="E5" s="57">
        <v>43465</v>
      </c>
      <c r="F5" s="57">
        <v>43190</v>
      </c>
      <c r="G5" s="57">
        <v>43738</v>
      </c>
      <c r="H5" s="72">
        <v>43555</v>
      </c>
      <c r="I5" s="4"/>
      <c r="J5" s="4"/>
      <c r="K5" s="4"/>
    </row>
    <row r="6" spans="1:14" x14ac:dyDescent="0.25">
      <c r="A6" s="63" t="s">
        <v>67</v>
      </c>
      <c r="B6" s="36">
        <f>B7+B8</f>
        <v>1123348712</v>
      </c>
      <c r="C6" s="36">
        <f>C7+C8</f>
        <v>0</v>
      </c>
      <c r="D6" s="36">
        <f>D7+D8</f>
        <v>665513621</v>
      </c>
      <c r="E6" s="36">
        <f>E7+E8</f>
        <v>1294876578</v>
      </c>
      <c r="F6" s="36">
        <f>F7+F8</f>
        <v>0</v>
      </c>
      <c r="G6" s="36">
        <f>G7+G8+G9</f>
        <v>650071407</v>
      </c>
      <c r="H6" s="36">
        <f>H7+H8+H9</f>
        <v>1872980252</v>
      </c>
      <c r="I6" s="32"/>
      <c r="J6" s="32"/>
      <c r="K6" s="32"/>
      <c r="L6" s="17"/>
      <c r="M6" s="17"/>
      <c r="N6" s="17"/>
    </row>
    <row r="7" spans="1:14" s="1" customFormat="1" ht="15.75" x14ac:dyDescent="0.25">
      <c r="A7" s="65" t="s">
        <v>68</v>
      </c>
      <c r="B7" s="36">
        <v>1123348712</v>
      </c>
      <c r="C7" s="36">
        <v>0</v>
      </c>
      <c r="D7" s="36">
        <v>605996631</v>
      </c>
      <c r="E7" s="36">
        <v>1160498464</v>
      </c>
      <c r="F7" s="36">
        <v>0</v>
      </c>
      <c r="G7" s="35">
        <v>556357804</v>
      </c>
      <c r="H7" s="36">
        <v>1583327924</v>
      </c>
      <c r="I7" s="40"/>
      <c r="J7" s="41"/>
      <c r="K7" s="41"/>
      <c r="L7" s="19"/>
      <c r="M7" s="19"/>
      <c r="N7" s="19"/>
    </row>
    <row r="8" spans="1:14" x14ac:dyDescent="0.25">
      <c r="A8" t="s">
        <v>46</v>
      </c>
      <c r="B8" s="33"/>
      <c r="C8" s="33"/>
      <c r="D8" s="33">
        <v>59516990</v>
      </c>
      <c r="E8" s="33">
        <v>134378114</v>
      </c>
      <c r="F8" s="34"/>
      <c r="G8" s="34">
        <v>71105030</v>
      </c>
      <c r="H8" s="34">
        <v>208848731</v>
      </c>
      <c r="I8" s="34"/>
      <c r="J8" s="32"/>
      <c r="K8" s="32"/>
      <c r="L8" s="17"/>
      <c r="M8" s="17"/>
      <c r="N8" s="17"/>
    </row>
    <row r="9" spans="1:14" s="1" customFormat="1" x14ac:dyDescent="0.25">
      <c r="A9" s="3" t="s">
        <v>86</v>
      </c>
      <c r="G9" s="3">
        <v>22608573</v>
      </c>
      <c r="H9" s="38">
        <v>80803597</v>
      </c>
      <c r="I9" s="40"/>
      <c r="J9" s="41"/>
      <c r="K9" s="41"/>
      <c r="L9" s="19"/>
      <c r="M9" s="19"/>
      <c r="N9" s="19"/>
    </row>
    <row r="10" spans="1:14" s="1" customFormat="1" x14ac:dyDescent="0.25">
      <c r="B10" s="36"/>
      <c r="C10" s="36"/>
      <c r="D10" s="36"/>
      <c r="E10" s="36"/>
      <c r="F10" s="36"/>
      <c r="G10" s="36"/>
      <c r="H10" s="40"/>
      <c r="I10" s="40"/>
      <c r="J10" s="41"/>
      <c r="K10" s="41"/>
      <c r="L10" s="19"/>
      <c r="M10" s="19"/>
      <c r="N10" s="19"/>
    </row>
    <row r="11" spans="1:14" s="1" customFormat="1" x14ac:dyDescent="0.25">
      <c r="A11" s="63" t="s">
        <v>14</v>
      </c>
      <c r="B11" s="36"/>
      <c r="C11" s="36"/>
      <c r="D11" s="36"/>
      <c r="E11" s="40"/>
      <c r="F11" s="40"/>
      <c r="G11" s="40"/>
      <c r="H11" s="40"/>
      <c r="I11" s="40"/>
      <c r="J11" s="41"/>
      <c r="K11" s="41"/>
      <c r="L11" s="19"/>
      <c r="M11" s="19"/>
      <c r="N11" s="19"/>
    </row>
    <row r="12" spans="1:14" x14ac:dyDescent="0.25">
      <c r="A12" s="3" t="s">
        <v>27</v>
      </c>
      <c r="B12" s="35">
        <v>535041582</v>
      </c>
      <c r="C12" s="35"/>
      <c r="D12" s="35">
        <v>286036617</v>
      </c>
      <c r="E12" s="35">
        <v>605849043</v>
      </c>
      <c r="F12" s="34"/>
      <c r="G12" s="34">
        <v>261028416</v>
      </c>
      <c r="H12" s="34">
        <v>934657566</v>
      </c>
      <c r="I12" s="34"/>
      <c r="J12" s="34"/>
      <c r="K12" s="34"/>
      <c r="L12" s="34"/>
      <c r="M12" s="17"/>
      <c r="N12" s="17"/>
    </row>
    <row r="13" spans="1:14" x14ac:dyDescent="0.25">
      <c r="A13" s="3" t="s">
        <v>10</v>
      </c>
      <c r="B13" s="35">
        <v>31508069</v>
      </c>
      <c r="C13" s="35"/>
      <c r="D13" s="35">
        <v>27405364</v>
      </c>
      <c r="E13" s="35">
        <v>55713609</v>
      </c>
      <c r="F13" s="34"/>
      <c r="G13" s="34">
        <v>23041520</v>
      </c>
      <c r="H13" s="34">
        <v>58570416</v>
      </c>
      <c r="I13" s="34"/>
      <c r="J13" s="34"/>
      <c r="K13" s="34"/>
      <c r="L13" s="34"/>
      <c r="M13" s="17"/>
      <c r="N13" s="17"/>
    </row>
    <row r="14" spans="1:14" x14ac:dyDescent="0.25">
      <c r="A14" s="3" t="s">
        <v>28</v>
      </c>
      <c r="B14" s="35">
        <v>67005301</v>
      </c>
      <c r="C14" s="35"/>
      <c r="D14" s="35">
        <v>38074265</v>
      </c>
      <c r="E14" s="35">
        <v>71732062</v>
      </c>
      <c r="F14" s="34"/>
      <c r="G14" s="34">
        <v>32312444</v>
      </c>
      <c r="H14" s="34">
        <v>108448396</v>
      </c>
      <c r="I14" s="34"/>
      <c r="J14" s="34"/>
      <c r="K14" s="34"/>
      <c r="L14" s="34"/>
      <c r="M14" s="17"/>
      <c r="N14" s="17"/>
    </row>
    <row r="15" spans="1:14" s="1" customFormat="1" x14ac:dyDescent="0.25">
      <c r="B15" s="36">
        <f>SUM(B12:B14)</f>
        <v>633554952</v>
      </c>
      <c r="C15" s="36">
        <f t="shared" ref="C15:H15" si="0">SUM(C12:C14)</f>
        <v>0</v>
      </c>
      <c r="D15" s="36">
        <f t="shared" si="0"/>
        <v>351516246</v>
      </c>
      <c r="E15" s="36">
        <f t="shared" si="0"/>
        <v>733294714</v>
      </c>
      <c r="F15" s="36">
        <f t="shared" si="0"/>
        <v>0</v>
      </c>
      <c r="G15" s="36">
        <f t="shared" si="0"/>
        <v>316382380</v>
      </c>
      <c r="H15" s="36">
        <f t="shared" si="0"/>
        <v>1101676378</v>
      </c>
      <c r="I15" s="40"/>
      <c r="J15" s="40"/>
      <c r="K15" s="40"/>
      <c r="L15" s="40"/>
      <c r="M15" s="19"/>
      <c r="N15" s="19"/>
    </row>
    <row r="16" spans="1:14" s="3" customFormat="1" x14ac:dyDescent="0.25">
      <c r="A16" s="63" t="s">
        <v>69</v>
      </c>
      <c r="B16" s="37">
        <f>(B7-B15)</f>
        <v>489793760</v>
      </c>
      <c r="C16" s="37">
        <f>(C7-C15)</f>
        <v>0</v>
      </c>
      <c r="D16" s="37">
        <f>(D6-D15)</f>
        <v>313997375</v>
      </c>
      <c r="E16" s="37">
        <f>(E6-E15)</f>
        <v>561581864</v>
      </c>
      <c r="F16" s="37">
        <f>F6-F15</f>
        <v>0</v>
      </c>
      <c r="G16" s="37">
        <f>G6-G15</f>
        <v>333689027</v>
      </c>
      <c r="H16" s="37">
        <f>H6-H15</f>
        <v>771303874</v>
      </c>
      <c r="I16" s="38"/>
      <c r="J16" s="39"/>
      <c r="K16" s="39"/>
      <c r="L16" s="25"/>
      <c r="M16" s="25"/>
      <c r="N16" s="25"/>
    </row>
    <row r="17" spans="1:14" ht="15.75" customHeight="1" x14ac:dyDescent="0.25">
      <c r="A17" s="66" t="s">
        <v>70</v>
      </c>
      <c r="B17" s="35">
        <v>1324942676</v>
      </c>
      <c r="C17" s="35"/>
      <c r="D17" s="35">
        <v>924441427</v>
      </c>
      <c r="E17" s="35">
        <v>1840698614</v>
      </c>
      <c r="F17" s="34"/>
      <c r="G17" s="34">
        <v>819340771</v>
      </c>
      <c r="H17" s="34">
        <v>2542756260</v>
      </c>
      <c r="I17" s="34"/>
      <c r="J17" s="32"/>
      <c r="K17" s="32"/>
      <c r="L17" s="17"/>
      <c r="M17" s="17"/>
      <c r="N17" s="17"/>
    </row>
    <row r="18" spans="1:14" s="1" customFormat="1" x14ac:dyDescent="0.25">
      <c r="A18" s="63" t="s">
        <v>71</v>
      </c>
      <c r="B18" s="37">
        <f t="shared" ref="B18:H18" si="1">SUM(B16:B17)</f>
        <v>1814736436</v>
      </c>
      <c r="C18" s="37">
        <f t="shared" si="1"/>
        <v>0</v>
      </c>
      <c r="D18" s="37">
        <f t="shared" si="1"/>
        <v>1238438802</v>
      </c>
      <c r="E18" s="37">
        <f t="shared" si="1"/>
        <v>2402280478</v>
      </c>
      <c r="F18" s="37">
        <f t="shared" si="1"/>
        <v>0</v>
      </c>
      <c r="G18" s="37">
        <f t="shared" si="1"/>
        <v>1153029798</v>
      </c>
      <c r="H18" s="37">
        <f t="shared" si="1"/>
        <v>3314060134</v>
      </c>
      <c r="I18" s="40"/>
      <c r="J18" s="41"/>
      <c r="K18" s="41"/>
      <c r="L18" s="19"/>
      <c r="M18" s="19"/>
      <c r="N18" s="19"/>
    </row>
    <row r="19" spans="1:14" s="3" customFormat="1" x14ac:dyDescent="0.25">
      <c r="A19" s="67" t="s">
        <v>11</v>
      </c>
      <c r="B19" s="35">
        <v>90736822</v>
      </c>
      <c r="C19" s="35"/>
      <c r="D19" s="35">
        <v>61921940</v>
      </c>
      <c r="E19" s="35">
        <v>120114024</v>
      </c>
      <c r="F19" s="38"/>
      <c r="G19" s="38">
        <v>57651490</v>
      </c>
      <c r="H19" s="38">
        <v>165703007</v>
      </c>
      <c r="I19" s="38"/>
      <c r="J19" s="38"/>
      <c r="K19" s="38"/>
      <c r="L19" s="38"/>
      <c r="M19" s="25"/>
      <c r="N19" s="25"/>
    </row>
    <row r="20" spans="1:14" x14ac:dyDescent="0.25">
      <c r="A20" s="1"/>
      <c r="B20" s="36"/>
      <c r="C20" s="34"/>
      <c r="D20" s="34"/>
      <c r="E20" s="34"/>
      <c r="F20" s="34"/>
      <c r="G20" s="34"/>
      <c r="H20" s="34"/>
      <c r="I20" s="34"/>
      <c r="J20" s="32"/>
      <c r="K20" s="32"/>
      <c r="L20" s="17"/>
      <c r="M20" s="17"/>
      <c r="N20" s="17"/>
    </row>
    <row r="21" spans="1:14" x14ac:dyDescent="0.25">
      <c r="A21" s="63" t="s">
        <v>72</v>
      </c>
      <c r="B21" s="37">
        <f t="shared" ref="B21:H21" si="2">B18-B19</f>
        <v>1723999614</v>
      </c>
      <c r="C21" s="37">
        <f t="shared" si="2"/>
        <v>0</v>
      </c>
      <c r="D21" s="37">
        <f t="shared" si="2"/>
        <v>1176516862</v>
      </c>
      <c r="E21" s="37">
        <f t="shared" si="2"/>
        <v>2282166454</v>
      </c>
      <c r="F21" s="37">
        <f t="shared" si="2"/>
        <v>0</v>
      </c>
      <c r="G21" s="37">
        <f t="shared" si="2"/>
        <v>1095378308</v>
      </c>
      <c r="H21" s="37">
        <f t="shared" si="2"/>
        <v>3148357127</v>
      </c>
      <c r="I21" s="34"/>
      <c r="J21" s="32"/>
      <c r="K21" s="32"/>
      <c r="L21" s="17"/>
      <c r="M21" s="17"/>
      <c r="N21" s="17"/>
    </row>
    <row r="22" spans="1:14" x14ac:dyDescent="0.25">
      <c r="A22" s="60" t="s">
        <v>73</v>
      </c>
      <c r="B22" s="35"/>
      <c r="C22" s="38"/>
      <c r="D22" s="38"/>
      <c r="E22" s="40"/>
      <c r="F22" s="34"/>
      <c r="G22" s="34"/>
      <c r="H22" s="34"/>
      <c r="I22" s="34"/>
      <c r="J22" s="32"/>
      <c r="K22" s="32"/>
      <c r="L22" s="17"/>
      <c r="M22" s="17"/>
      <c r="N22" s="17"/>
    </row>
    <row r="23" spans="1:14" x14ac:dyDescent="0.25">
      <c r="A23" s="1" t="s">
        <v>29</v>
      </c>
      <c r="B23" s="35">
        <v>-430999904</v>
      </c>
      <c r="C23" s="38"/>
      <c r="D23" s="38"/>
      <c r="E23" s="38">
        <v>-570541614</v>
      </c>
      <c r="F23" s="34"/>
      <c r="G23" s="34">
        <v>-273844577</v>
      </c>
      <c r="H23" s="34">
        <v>-787089282</v>
      </c>
      <c r="I23" s="34"/>
      <c r="J23" s="32"/>
      <c r="K23" s="32"/>
      <c r="L23" s="17"/>
      <c r="M23" s="17"/>
      <c r="N23" s="17"/>
    </row>
    <row r="24" spans="1:14" x14ac:dyDescent="0.25">
      <c r="A24" s="1" t="s">
        <v>30</v>
      </c>
      <c r="B24" s="35">
        <v>-18975146</v>
      </c>
      <c r="C24" s="38"/>
      <c r="D24" s="38"/>
      <c r="E24" s="38">
        <v>-20582149</v>
      </c>
      <c r="F24" s="34"/>
      <c r="G24" s="34">
        <v>-3799909</v>
      </c>
      <c r="H24" s="34">
        <v>-30903601</v>
      </c>
      <c r="I24" s="34"/>
      <c r="J24" s="32"/>
      <c r="K24" s="32"/>
      <c r="L24" s="17"/>
      <c r="M24" s="17"/>
      <c r="N24" s="17"/>
    </row>
    <row r="25" spans="1:14" x14ac:dyDescent="0.25">
      <c r="A25" s="1"/>
      <c r="B25" s="35">
        <f>SUM(B23:B24)</f>
        <v>-449975050</v>
      </c>
      <c r="C25" s="35">
        <f t="shared" ref="C25:H25" si="3">SUM(C23:C24)</f>
        <v>0</v>
      </c>
      <c r="D25" s="35">
        <f t="shared" si="3"/>
        <v>0</v>
      </c>
      <c r="E25" s="35">
        <f t="shared" si="3"/>
        <v>-591123763</v>
      </c>
      <c r="F25" s="35">
        <f t="shared" si="3"/>
        <v>0</v>
      </c>
      <c r="G25" s="35">
        <f t="shared" si="3"/>
        <v>-277644486</v>
      </c>
      <c r="H25" s="35">
        <f t="shared" si="3"/>
        <v>-817992883</v>
      </c>
      <c r="I25" s="34"/>
      <c r="J25" s="32"/>
      <c r="K25" s="32"/>
      <c r="L25" s="17"/>
      <c r="M25" s="17"/>
      <c r="N25" s="17"/>
    </row>
    <row r="26" spans="1:14" ht="15.75" thickBot="1" x14ac:dyDescent="0.3">
      <c r="A26" s="63" t="s">
        <v>74</v>
      </c>
      <c r="B26" s="42">
        <f>SUM(B21,B25)</f>
        <v>1274024564</v>
      </c>
      <c r="C26" s="42">
        <f t="shared" ref="C26:F26" si="4">SUM(C21,C25)</f>
        <v>0</v>
      </c>
      <c r="D26" s="42">
        <f t="shared" si="4"/>
        <v>1176516862</v>
      </c>
      <c r="E26" s="42">
        <f>SUM(E21,E25)+1</f>
        <v>1691042692</v>
      </c>
      <c r="F26" s="42">
        <f t="shared" si="4"/>
        <v>0</v>
      </c>
      <c r="G26" s="42">
        <f>SUM(G21,G25)</f>
        <v>817733822</v>
      </c>
      <c r="H26" s="42">
        <f>SUM(H21,H25)</f>
        <v>2330364244</v>
      </c>
      <c r="I26" s="34"/>
      <c r="J26" s="32"/>
      <c r="K26" s="32"/>
      <c r="L26" s="17"/>
      <c r="M26" s="17"/>
      <c r="N26" s="17"/>
    </row>
    <row r="27" spans="1:14" x14ac:dyDescent="0.25">
      <c r="A27" s="1"/>
      <c r="B27" s="35"/>
      <c r="C27" s="35"/>
      <c r="D27" s="35"/>
      <c r="E27" s="35"/>
      <c r="F27" s="34"/>
      <c r="G27" s="34"/>
      <c r="H27" s="34"/>
      <c r="I27" s="34"/>
      <c r="J27" s="32"/>
      <c r="K27" s="32"/>
      <c r="L27" s="17"/>
      <c r="M27" s="17"/>
      <c r="N27" s="17"/>
    </row>
    <row r="28" spans="1:14" s="29" customFormat="1" x14ac:dyDescent="0.25">
      <c r="A28" s="63" t="s">
        <v>75</v>
      </c>
      <c r="B28" s="43">
        <f>B26/('1'!B43/10)</f>
        <v>11.772966035703298</v>
      </c>
      <c r="C28" s="43" t="e">
        <f>C26/('1'!C43/10)</f>
        <v>#DIV/0!</v>
      </c>
      <c r="D28" s="43">
        <f>D26/('1'!D43/10)</f>
        <v>10.8719199363555</v>
      </c>
      <c r="E28" s="43">
        <f>E26/('1'!E43/10)</f>
        <v>15.626534009151392</v>
      </c>
      <c r="F28" s="43" t="e">
        <f>F26/('1'!F43/10)</f>
        <v>#DIV/0!</v>
      </c>
      <c r="G28" s="43">
        <f>G26/('1'!G43/10)</f>
        <v>7.5564889286168011</v>
      </c>
      <c r="H28" s="43">
        <f>H26/('1'!H43/10)</f>
        <v>21.534356456434377</v>
      </c>
      <c r="I28" s="44"/>
      <c r="J28" s="45"/>
      <c r="K28" s="45"/>
    </row>
    <row r="29" spans="1:14" x14ac:dyDescent="0.25">
      <c r="A29" s="66" t="s">
        <v>76</v>
      </c>
      <c r="B29" s="13">
        <v>108216108</v>
      </c>
      <c r="C29" s="14">
        <v>0</v>
      </c>
      <c r="D29" s="14">
        <v>108216108</v>
      </c>
      <c r="E29" s="14">
        <v>108216108</v>
      </c>
      <c r="F29" s="11">
        <v>0</v>
      </c>
      <c r="G29" s="11"/>
      <c r="H29" s="11"/>
      <c r="I29" s="11"/>
      <c r="J29" s="4"/>
      <c r="K29" s="4"/>
    </row>
    <row r="30" spans="1:14" x14ac:dyDescent="0.25">
      <c r="B30" s="12"/>
      <c r="C30" s="11"/>
      <c r="D30" s="11"/>
      <c r="E30" s="11"/>
      <c r="F30" s="11"/>
      <c r="G30" s="11"/>
      <c r="H30" s="11"/>
      <c r="I30" s="11"/>
      <c r="J30" s="4"/>
      <c r="K30" s="4"/>
    </row>
    <row r="31" spans="1:14" x14ac:dyDescent="0.25">
      <c r="B31" s="12"/>
      <c r="C31" s="11"/>
      <c r="D31" s="11"/>
      <c r="E31" s="11"/>
      <c r="F31" s="11"/>
      <c r="G31" s="11"/>
      <c r="H31" s="11"/>
      <c r="I31" s="11"/>
      <c r="J31" s="4"/>
      <c r="K31" s="4"/>
    </row>
    <row r="32" spans="1:14" x14ac:dyDescent="0.25">
      <c r="B32" s="12"/>
      <c r="C32" s="11"/>
      <c r="D32" s="11"/>
      <c r="E32" s="11"/>
      <c r="F32" s="11"/>
      <c r="G32" s="11"/>
      <c r="H32" s="11"/>
      <c r="I32" s="11"/>
      <c r="J32" s="4"/>
      <c r="K32" s="4"/>
    </row>
    <row r="33" spans="2:11" x14ac:dyDescent="0.25">
      <c r="B33" s="12"/>
      <c r="C33" s="11"/>
      <c r="D33" s="11"/>
      <c r="E33" s="11"/>
      <c r="F33" s="11"/>
      <c r="G33" s="11"/>
      <c r="H33" s="11"/>
      <c r="I33" s="11"/>
      <c r="J33" s="4"/>
      <c r="K33" s="4"/>
    </row>
    <row r="34" spans="2:11" x14ac:dyDescent="0.25">
      <c r="B34" s="12"/>
      <c r="C34" s="11"/>
      <c r="D34" s="11"/>
      <c r="E34" s="11"/>
      <c r="F34" s="11"/>
      <c r="G34" s="11"/>
      <c r="H34" s="11"/>
      <c r="I34" s="11"/>
      <c r="J34" s="4"/>
      <c r="K34" s="4"/>
    </row>
    <row r="35" spans="2:11" x14ac:dyDescent="0.25">
      <c r="B35" s="12"/>
      <c r="C35" s="11"/>
      <c r="D35" s="11"/>
      <c r="E35" s="11"/>
      <c r="F35" s="11"/>
      <c r="G35" s="11"/>
      <c r="H35" s="11"/>
      <c r="I35" s="11"/>
      <c r="J35" s="4"/>
      <c r="K35" s="4"/>
    </row>
    <row r="36" spans="2:11" x14ac:dyDescent="0.25">
      <c r="B36" s="12"/>
      <c r="C36" s="11"/>
      <c r="D36" s="11"/>
      <c r="E36" s="11"/>
      <c r="F36" s="11"/>
      <c r="G36" s="11"/>
      <c r="H36" s="11"/>
      <c r="I36" s="11"/>
      <c r="J36" s="4"/>
      <c r="K36" s="4"/>
    </row>
    <row r="37" spans="2:11" x14ac:dyDescent="0.25">
      <c r="B37" s="12"/>
      <c r="C37" s="11"/>
      <c r="D37" s="11"/>
      <c r="E37" s="11"/>
      <c r="F37" s="11"/>
      <c r="G37" s="11"/>
      <c r="H37" s="11"/>
      <c r="I37" s="11"/>
      <c r="J37" s="4"/>
      <c r="K37" s="4"/>
    </row>
    <row r="38" spans="2:11" x14ac:dyDescent="0.25">
      <c r="B38" s="12"/>
      <c r="C38" s="11"/>
      <c r="D38" s="11"/>
      <c r="E38" s="11"/>
      <c r="F38" s="11"/>
      <c r="G38" s="11"/>
      <c r="H38" s="11"/>
      <c r="I38" s="11"/>
      <c r="J38" s="4"/>
      <c r="K38" s="4"/>
    </row>
    <row r="39" spans="2:11" x14ac:dyDescent="0.25">
      <c r="B39" s="12"/>
      <c r="C39" s="11"/>
      <c r="D39" s="11"/>
      <c r="E39" s="11"/>
      <c r="F39" s="11"/>
      <c r="G39" s="11"/>
      <c r="H39" s="11"/>
      <c r="I39" s="11"/>
      <c r="J39" s="4"/>
      <c r="K39" s="4"/>
    </row>
    <row r="40" spans="2:11" x14ac:dyDescent="0.25">
      <c r="B40" s="12"/>
      <c r="C40" s="11"/>
      <c r="D40" s="11"/>
      <c r="E40" s="11"/>
      <c r="F40" s="11"/>
      <c r="G40" s="11"/>
      <c r="H40" s="11"/>
      <c r="I40" s="11"/>
      <c r="J40" s="4"/>
      <c r="K40" s="4"/>
    </row>
    <row r="41" spans="2:11" x14ac:dyDescent="0.25">
      <c r="B41" s="12"/>
      <c r="C41" s="11"/>
      <c r="D41" s="11"/>
      <c r="E41" s="11"/>
      <c r="F41" s="11"/>
      <c r="G41" s="11"/>
      <c r="H41" s="11"/>
      <c r="I41" s="11"/>
      <c r="J41" s="4"/>
      <c r="K41" s="4"/>
    </row>
    <row r="42" spans="2:11" x14ac:dyDescent="0.25">
      <c r="B42" s="12"/>
      <c r="C42" s="11"/>
      <c r="D42" s="11"/>
      <c r="E42" s="11"/>
      <c r="F42" s="11"/>
      <c r="G42" s="11"/>
      <c r="H42" s="11"/>
      <c r="I42" s="11"/>
      <c r="J42" s="4"/>
      <c r="K42" s="4"/>
    </row>
    <row r="43" spans="2:11" x14ac:dyDescent="0.25">
      <c r="B43" s="12"/>
      <c r="C43" s="11"/>
      <c r="D43" s="11"/>
      <c r="E43" s="11"/>
      <c r="F43" s="11"/>
      <c r="G43" s="11"/>
      <c r="H43" s="11"/>
      <c r="I43" s="11"/>
      <c r="J43" s="4"/>
      <c r="K43" s="4"/>
    </row>
    <row r="44" spans="2:11" x14ac:dyDescent="0.25">
      <c r="B44" s="12"/>
      <c r="C44" s="11"/>
      <c r="D44" s="11"/>
      <c r="E44" s="11"/>
      <c r="F44" s="11"/>
      <c r="G44" s="11"/>
      <c r="H44" s="11"/>
      <c r="I44" s="11"/>
      <c r="J44" s="4"/>
      <c r="K44" s="4"/>
    </row>
    <row r="45" spans="2:11" x14ac:dyDescent="0.25">
      <c r="B45" s="12"/>
      <c r="C45" s="11"/>
      <c r="D45" s="11"/>
      <c r="E45" s="11"/>
      <c r="F45" s="11"/>
      <c r="G45" s="11"/>
      <c r="H45" s="11"/>
      <c r="I45" s="11"/>
      <c r="J45" s="4"/>
      <c r="K45" s="4"/>
    </row>
    <row r="46" spans="2:11" x14ac:dyDescent="0.25">
      <c r="B46" s="12"/>
      <c r="C46" s="11"/>
      <c r="D46" s="11"/>
      <c r="E46" s="11"/>
      <c r="F46" s="11"/>
      <c r="G46" s="11"/>
      <c r="H46" s="11"/>
      <c r="I46" s="11"/>
      <c r="J46" s="4"/>
      <c r="K46" s="4"/>
    </row>
    <row r="47" spans="2:11" x14ac:dyDescent="0.25">
      <c r="B47" s="12"/>
      <c r="C47" s="11"/>
      <c r="D47" s="11"/>
      <c r="E47" s="11"/>
      <c r="F47" s="11"/>
      <c r="G47" s="11"/>
      <c r="H47" s="11"/>
      <c r="I47" s="11"/>
      <c r="J47" s="4"/>
      <c r="K47" s="4"/>
    </row>
    <row r="48" spans="2:11" x14ac:dyDescent="0.25">
      <c r="B48" s="10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B49" s="10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B50" s="10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32"/>
  <sheetViews>
    <sheetView tabSelected="1" workbookViewId="0">
      <pane xSplit="1" ySplit="5" topLeftCell="G24" activePane="bottomRight" state="frozen"/>
      <selection pane="topRight" activeCell="B1" sqref="B1"/>
      <selection pane="bottomLeft" activeCell="A6" sqref="A6"/>
      <selection pane="bottomRight" activeCell="L34" sqref="L34"/>
    </sheetView>
  </sheetViews>
  <sheetFormatPr defaultRowHeight="15" x14ac:dyDescent="0.25"/>
  <cols>
    <col min="1" max="1" width="46.25" customWidth="1"/>
    <col min="2" max="6" width="17" bestFit="1" customWidth="1"/>
    <col min="7" max="7" width="17" customWidth="1"/>
    <col min="8" max="8" width="17" bestFit="1" customWidth="1"/>
  </cols>
  <sheetData>
    <row r="1" spans="1:37" ht="15.75" x14ac:dyDescent="0.25">
      <c r="A1" s="2" t="s">
        <v>26</v>
      </c>
    </row>
    <row r="2" spans="1:37" ht="15.75" x14ac:dyDescent="0.25">
      <c r="A2" s="2" t="s">
        <v>54</v>
      </c>
    </row>
    <row r="3" spans="1:37" ht="15.75" x14ac:dyDescent="0.25">
      <c r="A3" s="2" t="s">
        <v>85</v>
      </c>
    </row>
    <row r="4" spans="1:37" ht="15.75" x14ac:dyDescent="0.25">
      <c r="A4" s="2"/>
      <c r="B4" s="54" t="s">
        <v>47</v>
      </c>
      <c r="C4" s="55" t="s">
        <v>48</v>
      </c>
      <c r="D4" s="55" t="s">
        <v>49</v>
      </c>
      <c r="E4" s="55" t="s">
        <v>47</v>
      </c>
      <c r="F4" s="55" t="s">
        <v>48</v>
      </c>
      <c r="G4" s="55" t="s">
        <v>49</v>
      </c>
      <c r="H4" s="55" t="s">
        <v>48</v>
      </c>
    </row>
    <row r="5" spans="1:37" ht="15.75" x14ac:dyDescent="0.25">
      <c r="A5" s="2"/>
      <c r="B5" s="56">
        <v>43100</v>
      </c>
      <c r="C5" s="56">
        <v>42825</v>
      </c>
      <c r="D5" s="56">
        <v>43373</v>
      </c>
      <c r="E5" s="57">
        <v>43465</v>
      </c>
      <c r="F5" s="57">
        <v>43190</v>
      </c>
      <c r="G5" s="57">
        <v>43738</v>
      </c>
      <c r="H5" s="72">
        <v>43555</v>
      </c>
    </row>
    <row r="6" spans="1:37" x14ac:dyDescent="0.25">
      <c r="A6" s="63" t="s">
        <v>77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x14ac:dyDescent="0.25">
      <c r="A7" t="s">
        <v>31</v>
      </c>
      <c r="B7" s="17"/>
      <c r="C7" s="17"/>
      <c r="D7" s="17">
        <v>48030344069</v>
      </c>
      <c r="E7" s="17">
        <v>90469283007</v>
      </c>
      <c r="F7" s="17"/>
      <c r="G7" s="17">
        <v>41294480701</v>
      </c>
      <c r="H7" s="17">
        <v>137103342707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5.75" x14ac:dyDescent="0.25">
      <c r="A8" s="5" t="s">
        <v>32</v>
      </c>
      <c r="B8" s="17"/>
      <c r="C8" s="27"/>
      <c r="D8" s="27">
        <v>-43444568088</v>
      </c>
      <c r="F8" s="17"/>
      <c r="G8" s="17">
        <v>-38536194532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5.75" x14ac:dyDescent="0.25">
      <c r="A9" s="5" t="s">
        <v>37</v>
      </c>
      <c r="B9" s="17"/>
      <c r="C9" s="17"/>
      <c r="D9" s="17"/>
      <c r="E9" s="17">
        <v>-83378930395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ht="15.75" x14ac:dyDescent="0.25">
      <c r="A10" s="5" t="s">
        <v>33</v>
      </c>
      <c r="B10" s="17"/>
      <c r="C10" s="17"/>
      <c r="D10" s="46"/>
      <c r="E10" s="46"/>
      <c r="F10" s="17"/>
      <c r="G10" s="17"/>
      <c r="H10" s="17">
        <v>-135569199487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ht="15.75" x14ac:dyDescent="0.25">
      <c r="A11" s="5" t="s">
        <v>38</v>
      </c>
      <c r="B11" s="17"/>
      <c r="C11" s="17"/>
      <c r="D11" s="17">
        <v>924441427</v>
      </c>
      <c r="E11" s="27">
        <v>1975076728</v>
      </c>
      <c r="F11" s="17"/>
      <c r="G11" s="17">
        <v>819340771</v>
      </c>
      <c r="H11" s="17">
        <v>2542756260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ht="15.75" x14ac:dyDescent="0.25">
      <c r="A12" s="5" t="s">
        <v>34</v>
      </c>
      <c r="B12" s="17"/>
      <c r="C12" s="46"/>
      <c r="D12" s="17">
        <v>-65479629</v>
      </c>
      <c r="E12" s="17">
        <v>-55713609</v>
      </c>
      <c r="F12" s="17"/>
      <c r="G12" s="17">
        <v>-55353964</v>
      </c>
      <c r="H12" s="17">
        <v>-167018810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x14ac:dyDescent="0.25">
      <c r="A13" t="s">
        <v>12</v>
      </c>
      <c r="B13" s="17"/>
      <c r="C13" s="17"/>
      <c r="D13" s="17">
        <v>-50000000</v>
      </c>
      <c r="E13" s="27">
        <v>-55000000</v>
      </c>
      <c r="F13" s="32"/>
      <c r="G13" s="32">
        <v>-30000000</v>
      </c>
      <c r="H13" s="32">
        <v>-105000000</v>
      </c>
      <c r="I13" s="32"/>
      <c r="J13" s="32"/>
      <c r="K13" s="32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15.75" x14ac:dyDescent="0.25">
      <c r="A14" s="68"/>
      <c r="B14" s="46"/>
      <c r="C14" s="17"/>
      <c r="D14" s="46"/>
      <c r="E14" s="46"/>
      <c r="F14" s="32"/>
      <c r="G14" s="32"/>
      <c r="H14" s="32"/>
      <c r="I14" s="32"/>
      <c r="J14" s="32"/>
      <c r="K14" s="32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A15" s="69"/>
      <c r="B15" s="47">
        <f t="shared" ref="B15:D15" si="0">SUM(B7:B14)</f>
        <v>0</v>
      </c>
      <c r="C15" s="47">
        <f t="shared" si="0"/>
        <v>0</v>
      </c>
      <c r="D15" s="47">
        <f t="shared" si="0"/>
        <v>5394737779</v>
      </c>
      <c r="E15" s="47">
        <f>SUM(E7:E14)</f>
        <v>8954715731</v>
      </c>
      <c r="F15" s="47">
        <f t="shared" ref="F15:L15" si="1">SUM(F7:F14)</f>
        <v>0</v>
      </c>
      <c r="G15" s="47">
        <f t="shared" si="1"/>
        <v>3492272976</v>
      </c>
      <c r="H15" s="47">
        <f t="shared" si="1"/>
        <v>3804880670</v>
      </c>
      <c r="I15" s="47">
        <f t="shared" si="1"/>
        <v>0</v>
      </c>
      <c r="J15" s="47">
        <f t="shared" si="1"/>
        <v>0</v>
      </c>
      <c r="K15" s="47">
        <f t="shared" si="1"/>
        <v>0</v>
      </c>
      <c r="L15" s="47">
        <f t="shared" si="1"/>
        <v>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x14ac:dyDescent="0.25">
      <c r="B16" s="17"/>
      <c r="C16" s="17"/>
      <c r="D16" s="17"/>
      <c r="E16" s="17"/>
      <c r="F16" s="32"/>
      <c r="G16" s="32"/>
      <c r="H16" s="32"/>
      <c r="I16" s="32"/>
      <c r="J16" s="32"/>
      <c r="K16" s="32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x14ac:dyDescent="0.25">
      <c r="A17" s="1" t="s">
        <v>78</v>
      </c>
      <c r="B17" s="17"/>
      <c r="C17" s="17"/>
      <c r="D17" s="17"/>
      <c r="E17" s="17"/>
      <c r="F17" s="32"/>
      <c r="G17" s="32"/>
      <c r="H17" s="32"/>
      <c r="I17" s="32"/>
      <c r="J17" s="32"/>
      <c r="K17" s="32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x14ac:dyDescent="0.25">
      <c r="A18" s="4" t="s">
        <v>87</v>
      </c>
      <c r="B18" s="17"/>
      <c r="C18" s="24"/>
      <c r="D18" s="24">
        <v>-35287596</v>
      </c>
      <c r="E18" s="24">
        <v>-91845741</v>
      </c>
      <c r="F18" s="32"/>
      <c r="G18" s="32">
        <v>-41252451</v>
      </c>
      <c r="H18" s="32">
        <v>-103292218</v>
      </c>
      <c r="I18" s="32"/>
      <c r="J18" s="32"/>
      <c r="K18" s="32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x14ac:dyDescent="0.25">
      <c r="A19" s="70" t="s">
        <v>39</v>
      </c>
      <c r="B19" s="24"/>
      <c r="C19" s="24"/>
      <c r="D19" s="24">
        <v>-9670000000</v>
      </c>
      <c r="E19" s="24">
        <v>-11502000000</v>
      </c>
      <c r="F19" s="17"/>
      <c r="G19" s="17">
        <v>-500000000</v>
      </c>
      <c r="H19" s="17">
        <v>-5200000000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x14ac:dyDescent="0.25">
      <c r="A20" s="69"/>
      <c r="B20" s="48">
        <f t="shared" ref="B20:I20" si="2">SUM(B18:B19)</f>
        <v>0</v>
      </c>
      <c r="C20" s="48">
        <f t="shared" si="2"/>
        <v>0</v>
      </c>
      <c r="D20" s="48">
        <f t="shared" si="2"/>
        <v>-9705287596</v>
      </c>
      <c r="E20" s="48">
        <f t="shared" si="2"/>
        <v>-11593845741</v>
      </c>
      <c r="F20" s="48">
        <f t="shared" si="2"/>
        <v>0</v>
      </c>
      <c r="G20" s="48">
        <f t="shared" si="2"/>
        <v>-541252451</v>
      </c>
      <c r="H20" s="48">
        <f t="shared" si="2"/>
        <v>-5303292218</v>
      </c>
      <c r="I20" s="48">
        <f t="shared" si="2"/>
        <v>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x14ac:dyDescent="0.25">
      <c r="A22" s="63" t="s">
        <v>79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x14ac:dyDescent="0.25">
      <c r="A23" t="s">
        <v>35</v>
      </c>
      <c r="B23" s="17"/>
      <c r="C23" s="17"/>
      <c r="D23" s="17">
        <v>-677432</v>
      </c>
      <c r="E23" s="17">
        <v>-1538293</v>
      </c>
      <c r="F23" s="17"/>
      <c r="G23" s="17">
        <v>-425440</v>
      </c>
      <c r="H23" s="17">
        <v>-1511039945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x14ac:dyDescent="0.25">
      <c r="A24" s="4" t="s">
        <v>36</v>
      </c>
      <c r="B24" s="46" t="s">
        <v>7</v>
      </c>
      <c r="C24" s="46" t="s">
        <v>7</v>
      </c>
      <c r="D24" s="46" t="s">
        <v>7</v>
      </c>
      <c r="E24" s="46" t="s">
        <v>7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s="9" customFormat="1" x14ac:dyDescent="0.25">
      <c r="A25" s="71"/>
      <c r="B25" s="48">
        <f t="shared" ref="B25:H25" si="3">SUM(B23:B24)</f>
        <v>0</v>
      </c>
      <c r="C25" s="48">
        <f t="shared" si="3"/>
        <v>0</v>
      </c>
      <c r="D25" s="48">
        <f t="shared" si="3"/>
        <v>-677432</v>
      </c>
      <c r="E25" s="48">
        <f t="shared" si="3"/>
        <v>-1538293</v>
      </c>
      <c r="F25" s="48">
        <f t="shared" si="3"/>
        <v>0</v>
      </c>
      <c r="G25" s="48">
        <f t="shared" si="3"/>
        <v>-425440</v>
      </c>
      <c r="H25" s="48">
        <f t="shared" si="3"/>
        <v>-1511039945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x14ac:dyDescent="0.25">
      <c r="A26" s="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x14ac:dyDescent="0.25">
      <c r="A27" s="1" t="s">
        <v>80</v>
      </c>
      <c r="B27" s="47">
        <f t="shared" ref="B27:J27" si="4">SUM(B15,B20,B25)</f>
        <v>0</v>
      </c>
      <c r="C27" s="50">
        <f t="shared" si="4"/>
        <v>0</v>
      </c>
      <c r="D27" s="50">
        <f t="shared" si="4"/>
        <v>-4311227249</v>
      </c>
      <c r="E27" s="50">
        <f t="shared" si="4"/>
        <v>-2640668303</v>
      </c>
      <c r="F27" s="50">
        <f t="shared" si="4"/>
        <v>0</v>
      </c>
      <c r="G27" s="50">
        <f t="shared" si="4"/>
        <v>2950595085</v>
      </c>
      <c r="H27" s="50">
        <f t="shared" si="4"/>
        <v>-3009451493</v>
      </c>
      <c r="I27" s="50">
        <f t="shared" si="4"/>
        <v>0</v>
      </c>
      <c r="J27" s="50">
        <f t="shared" si="4"/>
        <v>0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x14ac:dyDescent="0.25">
      <c r="A28" s="66" t="s">
        <v>81</v>
      </c>
      <c r="B28" s="51"/>
      <c r="C28" s="51"/>
      <c r="D28" s="51"/>
      <c r="E28" s="51">
        <v>29897925691</v>
      </c>
      <c r="F28" s="19"/>
      <c r="G28" s="19">
        <v>22691399691</v>
      </c>
      <c r="H28" s="17">
        <v>29897925691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ht="15.75" thickBot="1" x14ac:dyDescent="0.3">
      <c r="A29" s="63" t="s">
        <v>82</v>
      </c>
      <c r="B29" s="52">
        <f>B27+B28</f>
        <v>0</v>
      </c>
      <c r="C29" s="52">
        <f>C27+C28</f>
        <v>0</v>
      </c>
      <c r="D29" s="52">
        <f>D27+D28</f>
        <v>-4311227249</v>
      </c>
      <c r="E29" s="52">
        <f>E27+E28</f>
        <v>27257257388</v>
      </c>
      <c r="F29" s="52">
        <f t="shared" ref="F29:J29" si="5">F27+F28</f>
        <v>0</v>
      </c>
      <c r="G29" s="52">
        <f t="shared" si="5"/>
        <v>25641994776</v>
      </c>
      <c r="H29" s="52">
        <f t="shared" si="5"/>
        <v>26888474198</v>
      </c>
      <c r="I29" s="52">
        <f t="shared" si="5"/>
        <v>0</v>
      </c>
      <c r="J29" s="52">
        <f t="shared" si="5"/>
        <v>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ht="15.75" thickTop="1" x14ac:dyDescent="0.25">
      <c r="B30" s="20"/>
      <c r="C30" s="20"/>
      <c r="D30" s="20"/>
      <c r="E30" s="20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29" customFormat="1" x14ac:dyDescent="0.25">
      <c r="A31" s="63" t="s">
        <v>83</v>
      </c>
      <c r="B31" s="53">
        <f>B15/('1'!B43/10)</f>
        <v>0</v>
      </c>
      <c r="C31" s="53" t="e">
        <f>C15/('1'!C43/10)</f>
        <v>#DIV/0!</v>
      </c>
      <c r="D31" s="53">
        <f>D15/('1'!D43/10)</f>
        <v>49.851522834290066</v>
      </c>
      <c r="E31" s="53">
        <f>E15/('1'!E43/10)</f>
        <v>82.748454888065282</v>
      </c>
      <c r="F31" s="53" t="e">
        <f>F15/('1'!F43/10)</f>
        <v>#DIV/0!</v>
      </c>
      <c r="G31" s="53">
        <f>G15/('1'!G43/10)</f>
        <v>32.271286045511822</v>
      </c>
      <c r="H31" s="53">
        <f>H15/('1'!H43/10)</f>
        <v>35.16002137131008</v>
      </c>
    </row>
    <row r="32" spans="1:37" x14ac:dyDescent="0.25">
      <c r="A32" s="63" t="s">
        <v>84</v>
      </c>
      <c r="B32" s="13">
        <v>108216108</v>
      </c>
      <c r="C32" s="14">
        <v>0</v>
      </c>
      <c r="D32" s="14">
        <v>108216108</v>
      </c>
      <c r="E32" s="14">
        <v>108216108</v>
      </c>
      <c r="F32" s="11">
        <v>0</v>
      </c>
      <c r="G32" s="11"/>
      <c r="H32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1.25" bestFit="1" customWidth="1"/>
    <col min="2" max="2" width="13.875" customWidth="1"/>
    <col min="3" max="3" width="13" customWidth="1"/>
    <col min="4" max="4" width="11" customWidth="1"/>
    <col min="5" max="5" width="11.125" customWidth="1"/>
    <col min="6" max="6" width="12.625" customWidth="1"/>
  </cols>
  <sheetData>
    <row r="1" spans="1:6" ht="15.75" x14ac:dyDescent="0.25">
      <c r="A1" s="2" t="s">
        <v>26</v>
      </c>
    </row>
    <row r="2" spans="1:6" x14ac:dyDescent="0.25">
      <c r="A2" s="1" t="s">
        <v>55</v>
      </c>
    </row>
    <row r="3" spans="1:6" ht="15.75" x14ac:dyDescent="0.25">
      <c r="A3" s="2" t="s">
        <v>85</v>
      </c>
    </row>
    <row r="4" spans="1:6" x14ac:dyDescent="0.25">
      <c r="B4" s="54" t="s">
        <v>47</v>
      </c>
      <c r="C4" s="55" t="s">
        <v>48</v>
      </c>
      <c r="D4" s="55" t="s">
        <v>49</v>
      </c>
      <c r="E4" s="55" t="s">
        <v>47</v>
      </c>
      <c r="F4" s="55" t="s">
        <v>48</v>
      </c>
    </row>
    <row r="5" spans="1:6" ht="15.75" x14ac:dyDescent="0.25">
      <c r="B5" s="56">
        <v>43100</v>
      </c>
      <c r="C5" s="56">
        <v>42825</v>
      </c>
      <c r="D5" s="56">
        <v>43373</v>
      </c>
      <c r="E5" s="57">
        <v>43465</v>
      </c>
      <c r="F5" s="57">
        <v>43190</v>
      </c>
    </row>
    <row r="6" spans="1:6" x14ac:dyDescent="0.25">
      <c r="A6" s="3" t="s">
        <v>56</v>
      </c>
      <c r="B6" s="8">
        <f>'2'!B26/'1'!B21</f>
        <v>1.5843284311847509E-2</v>
      </c>
      <c r="C6" s="8" t="e">
        <f>'2'!C26/'1'!C21</f>
        <v>#DIV/0!</v>
      </c>
      <c r="D6" s="8">
        <f>'2'!D26/'1'!D21</f>
        <v>1.1099179572881169E-2</v>
      </c>
      <c r="E6" s="8">
        <f>'2'!E26/'1'!E21</f>
        <v>1.6694221176384732E-2</v>
      </c>
      <c r="F6" s="8">
        <f>'2'!F26/'1'!F21</f>
        <v>0</v>
      </c>
    </row>
    <row r="7" spans="1:6" x14ac:dyDescent="0.25">
      <c r="A7" s="3" t="s">
        <v>57</v>
      </c>
      <c r="B7" s="8">
        <f>'2'!B26/'1'!B47</f>
        <v>0.11416558376567458</v>
      </c>
      <c r="C7" s="8" t="e">
        <f>'2'!C26/'1'!C47</f>
        <v>#DIV/0!</v>
      </c>
      <c r="D7" s="8">
        <f>'2'!D26/'1'!D47</f>
        <v>8.9321210765542419E-2</v>
      </c>
      <c r="E7" s="8">
        <f>'2'!E26/'1'!E47</f>
        <v>0.12087348979701487</v>
      </c>
      <c r="F7" s="8">
        <f>'2'!F26/'1'!F47</f>
        <v>0</v>
      </c>
    </row>
    <row r="8" spans="1:6" x14ac:dyDescent="0.25">
      <c r="A8" s="3" t="s">
        <v>40</v>
      </c>
      <c r="B8" s="8">
        <f>('1'!B28/'1'!B47)</f>
        <v>6.6584642295498542E-3</v>
      </c>
      <c r="C8" s="8" t="e">
        <f>('1'!C28/'1'!C47)</f>
        <v>#DIV/0!</v>
      </c>
      <c r="D8" s="8">
        <f>('1'!D28/'1'!D47)</f>
        <v>5.641221030600334E-3</v>
      </c>
      <c r="E8" s="8">
        <f>('1'!E28/'1'!E47)</f>
        <v>5.3112061673310949E-3</v>
      </c>
      <c r="F8" s="8">
        <f>('1'!F28/'1'!F47)</f>
        <v>0</v>
      </c>
    </row>
    <row r="9" spans="1:6" x14ac:dyDescent="0.25">
      <c r="A9" s="3" t="s">
        <v>41</v>
      </c>
      <c r="B9" s="16">
        <f>'1'!B20/'1'!B38</f>
        <v>1.152190612064188</v>
      </c>
      <c r="C9" s="16" t="e">
        <f>'1'!C20/'1'!C38</f>
        <v>#DIV/0!</v>
      </c>
      <c r="D9" s="16">
        <f>'1'!D20/'1'!D38</f>
        <v>1.1288927804719715</v>
      </c>
      <c r="E9" s="16">
        <f>'1'!E20/'1'!E38</f>
        <v>1.1475189893223658</v>
      </c>
      <c r="F9" s="16" t="e">
        <f>'1'!F20/'1'!F38</f>
        <v>#DIV/0!</v>
      </c>
    </row>
    <row r="10" spans="1:6" x14ac:dyDescent="0.25">
      <c r="A10" s="3" t="s">
        <v>58</v>
      </c>
      <c r="B10" s="15" t="e">
        <f>'2'!B26/'2'!#REF!</f>
        <v>#REF!</v>
      </c>
      <c r="C10" s="15" t="e">
        <f>'2'!C26/'2'!#REF!</f>
        <v>#REF!</v>
      </c>
      <c r="D10" s="15" t="e">
        <f>'2'!D26/'2'!#REF!</f>
        <v>#REF!</v>
      </c>
      <c r="E10" s="15" t="e">
        <f>'2'!E26/'2'!#REF!</f>
        <v>#REF!</v>
      </c>
      <c r="F10" s="15" t="e">
        <f>'2'!F26/'2'!#REF!</f>
        <v>#REF!</v>
      </c>
    </row>
    <row r="11" spans="1:6" x14ac:dyDescent="0.25">
      <c r="A11" t="s">
        <v>42</v>
      </c>
      <c r="B11" s="8" t="e">
        <f>'2'!B16/'2'!#REF!</f>
        <v>#REF!</v>
      </c>
      <c r="C11" s="8" t="e">
        <f>'2'!C16/'2'!#REF!</f>
        <v>#REF!</v>
      </c>
      <c r="D11" s="8" t="e">
        <f>'2'!D16/'2'!#REF!</f>
        <v>#REF!</v>
      </c>
      <c r="E11" s="8" t="e">
        <f>'2'!E16/'2'!#REF!</f>
        <v>#REF!</v>
      </c>
      <c r="F11" s="8" t="e">
        <f>'2'!F16/'2'!#REF!</f>
        <v>#REF!</v>
      </c>
    </row>
    <row r="12" spans="1:6" x14ac:dyDescent="0.25">
      <c r="A12" s="3" t="s">
        <v>59</v>
      </c>
      <c r="B12" s="8">
        <f>'2'!B26/('1'!B47+'1'!B28)</f>
        <v>0.11341044437852284</v>
      </c>
      <c r="C12" s="8" t="e">
        <f>'2'!C26/('1'!C47+'1'!C28)</f>
        <v>#DIV/0!</v>
      </c>
      <c r="D12" s="8">
        <f>'2'!D26/('1'!D47+'1'!D28)</f>
        <v>8.8820156630019936E-2</v>
      </c>
      <c r="E12" s="8">
        <f>'2'!E26/('1'!E47+'1'!E28)</f>
        <v>0.12023489746805413</v>
      </c>
      <c r="F12" s="8">
        <f>'2'!F26/('1'!F47+'1'!F28)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Windows User</cp:lastModifiedBy>
  <dcterms:created xsi:type="dcterms:W3CDTF">2017-04-17T04:07:28Z</dcterms:created>
  <dcterms:modified xsi:type="dcterms:W3CDTF">2020-04-12T14:02:12Z</dcterms:modified>
</cp:coreProperties>
</file>