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Textile\Quarterly\"/>
    </mc:Choice>
  </mc:AlternateContent>
  <bookViews>
    <workbookView xWindow="0" yWindow="0" windowWidth="20490" windowHeight="7650" activeTab="2"/>
  </bookViews>
  <sheets>
    <sheet name="1" sheetId="1" r:id="rId1"/>
    <sheet name="2" sheetId="2" r:id="rId2"/>
    <sheet name="3" sheetId="3" r:id="rId3"/>
    <sheet name="Ratios" sheetId="4" r:id="rId4"/>
  </sheets>
  <calcPr calcId="162913"/>
  <extLst>
    <ext uri="GoogleSheetsCustomDataVersion1">
      <go:sheetsCustomData xmlns:go="http://customooxmlschemas.google.com/" r:id="rId8" roundtripDataSignature="AMtx7mh2KemPrXO+ExKW6h/oDx9R/Gxj6g=="/>
    </ext>
  </extLst>
</workbook>
</file>

<file path=xl/calcChain.xml><?xml version="1.0" encoding="utf-8"?>
<calcChain xmlns="http://schemas.openxmlformats.org/spreadsheetml/2006/main">
  <c r="D12" i="4" l="1"/>
  <c r="D11" i="4"/>
  <c r="D10" i="4"/>
  <c r="D9" i="4"/>
  <c r="B9" i="4"/>
  <c r="D8" i="4"/>
  <c r="C8" i="4"/>
  <c r="D7" i="4"/>
  <c r="D6" i="4"/>
  <c r="G29" i="3"/>
  <c r="F29" i="3"/>
  <c r="E29" i="3"/>
  <c r="D29" i="3"/>
  <c r="C29" i="3"/>
  <c r="B29" i="3"/>
  <c r="E28" i="3"/>
  <c r="G21" i="3"/>
  <c r="F21" i="3"/>
  <c r="E21" i="3"/>
  <c r="D21" i="3"/>
  <c r="C21" i="3"/>
  <c r="B21" i="3"/>
  <c r="G15" i="3"/>
  <c r="F15" i="3"/>
  <c r="E15" i="3"/>
  <c r="E23" i="3" s="1"/>
  <c r="E26" i="3" s="1"/>
  <c r="D15" i="3"/>
  <c r="C15" i="3"/>
  <c r="B15" i="3"/>
  <c r="G10" i="3"/>
  <c r="G28" i="3" s="1"/>
  <c r="F10" i="3"/>
  <c r="F28" i="3" s="1"/>
  <c r="E10" i="3"/>
  <c r="D10" i="3"/>
  <c r="D28" i="3" s="1"/>
  <c r="C10" i="3"/>
  <c r="C28" i="3" s="1"/>
  <c r="B10" i="3"/>
  <c r="B28" i="3" s="1"/>
  <c r="G28" i="2"/>
  <c r="F28" i="2"/>
  <c r="E28" i="2"/>
  <c r="D28" i="2"/>
  <c r="C28" i="2"/>
  <c r="B28" i="2"/>
  <c r="G22" i="2"/>
  <c r="F22" i="2"/>
  <c r="E22" i="2"/>
  <c r="D22" i="2"/>
  <c r="C22" i="2"/>
  <c r="B22" i="2"/>
  <c r="G11" i="2"/>
  <c r="F11" i="2"/>
  <c r="E11" i="2"/>
  <c r="D11" i="2"/>
  <c r="C11" i="2"/>
  <c r="B11" i="2"/>
  <c r="G9" i="2"/>
  <c r="G16" i="2" s="1"/>
  <c r="G19" i="2" s="1"/>
  <c r="G21" i="2" s="1"/>
  <c r="G25" i="2" s="1"/>
  <c r="G27" i="2" s="1"/>
  <c r="F9" i="2"/>
  <c r="F16" i="2" s="1"/>
  <c r="F19" i="2" s="1"/>
  <c r="F21" i="2" s="1"/>
  <c r="F25" i="2" s="1"/>
  <c r="F27" i="2" s="1"/>
  <c r="E9" i="2"/>
  <c r="E16" i="2" s="1"/>
  <c r="E19" i="2" s="1"/>
  <c r="D9" i="2"/>
  <c r="D16" i="2" s="1"/>
  <c r="D19" i="2" s="1"/>
  <c r="C9" i="2"/>
  <c r="C16" i="2" s="1"/>
  <c r="C19" i="2" s="1"/>
  <c r="B9" i="2"/>
  <c r="B16" i="2" s="1"/>
  <c r="B19" i="2" s="1"/>
  <c r="G43" i="1"/>
  <c r="F43" i="1"/>
  <c r="E43" i="1"/>
  <c r="D43" i="1"/>
  <c r="C43" i="1"/>
  <c r="B43" i="1"/>
  <c r="G38" i="1"/>
  <c r="G42" i="1" s="1"/>
  <c r="F38" i="1"/>
  <c r="E38" i="1"/>
  <c r="F8" i="4" s="1"/>
  <c r="D38" i="1"/>
  <c r="D42" i="1" s="1"/>
  <c r="C38" i="1"/>
  <c r="C42" i="1" s="1"/>
  <c r="B38" i="1"/>
  <c r="B8" i="4" s="1"/>
  <c r="G33" i="1"/>
  <c r="F33" i="1"/>
  <c r="E33" i="1"/>
  <c r="F9" i="4" s="1"/>
  <c r="D33" i="1"/>
  <c r="C33" i="1"/>
  <c r="B33" i="1"/>
  <c r="G25" i="1"/>
  <c r="G34" i="1" s="1"/>
  <c r="G40" i="1" s="1"/>
  <c r="F25" i="1"/>
  <c r="F34" i="1" s="1"/>
  <c r="E25" i="1"/>
  <c r="E34" i="1" s="1"/>
  <c r="D25" i="1"/>
  <c r="D34" i="1" s="1"/>
  <c r="C25" i="1"/>
  <c r="C34" i="1" s="1"/>
  <c r="C40" i="1" s="1"/>
  <c r="B25" i="1"/>
  <c r="B34" i="1" s="1"/>
  <c r="G17" i="1"/>
  <c r="F17" i="1"/>
  <c r="E17" i="1"/>
  <c r="D17" i="1"/>
  <c r="E9" i="4" s="1"/>
  <c r="C17" i="1"/>
  <c r="C9" i="4" s="1"/>
  <c r="B17" i="1"/>
  <c r="G9" i="1"/>
  <c r="G18" i="1" s="1"/>
  <c r="F9" i="1"/>
  <c r="F18" i="1" s="1"/>
  <c r="E9" i="1"/>
  <c r="E18" i="1" s="1"/>
  <c r="D9" i="1"/>
  <c r="D18" i="1" s="1"/>
  <c r="C9" i="1"/>
  <c r="C18" i="1" s="1"/>
  <c r="B9" i="1"/>
  <c r="B18" i="1" s="1"/>
  <c r="D21" i="2" l="1"/>
  <c r="D25" i="2" s="1"/>
  <c r="E11" i="4"/>
  <c r="F11" i="4"/>
  <c r="E21" i="2"/>
  <c r="E25" i="2" s="1"/>
  <c r="F40" i="1"/>
  <c r="B11" i="4"/>
  <c r="B21" i="2"/>
  <c r="B25" i="2" s="1"/>
  <c r="C11" i="4"/>
  <c r="C21" i="2"/>
  <c r="C25" i="2" s="1"/>
  <c r="D40" i="1"/>
  <c r="B42" i="1"/>
  <c r="F42" i="1"/>
  <c r="B23" i="3"/>
  <c r="B26" i="3" s="1"/>
  <c r="F23" i="3"/>
  <c r="F26" i="3" s="1"/>
  <c r="E42" i="1"/>
  <c r="E40" i="1"/>
  <c r="C23" i="3"/>
  <c r="C26" i="3" s="1"/>
  <c r="G23" i="3"/>
  <c r="G26" i="3" s="1"/>
  <c r="E8" i="4"/>
  <c r="B40" i="1"/>
  <c r="D23" i="3"/>
  <c r="D26" i="3" s="1"/>
  <c r="B12" i="4" l="1"/>
  <c r="B27" i="2"/>
  <c r="B7" i="4"/>
  <c r="B10" i="4"/>
  <c r="B6" i="4"/>
  <c r="F12" i="4"/>
  <c r="F7" i="4"/>
  <c r="E27" i="2"/>
  <c r="F10" i="4"/>
  <c r="F6" i="4"/>
  <c r="C7" i="4"/>
  <c r="C27" i="2"/>
  <c r="C10" i="4"/>
  <c r="C6" i="4"/>
  <c r="C12" i="4"/>
  <c r="E6" i="4"/>
  <c r="E12" i="4"/>
  <c r="E10" i="4"/>
  <c r="E7" i="4"/>
  <c r="D27" i="2"/>
</calcChain>
</file>

<file path=xl/sharedStrings.xml><?xml version="1.0" encoding="utf-8"?>
<sst xmlns="http://schemas.openxmlformats.org/spreadsheetml/2006/main" count="103" uniqueCount="82">
  <si>
    <t>Maksons Spinning Mills Limited</t>
  </si>
  <si>
    <t>Balance Sheet</t>
  </si>
  <si>
    <t>As at quarter end</t>
  </si>
  <si>
    <t>Income Statement</t>
  </si>
  <si>
    <t>Quarter 2</t>
  </si>
  <si>
    <t>Cash Flow Statement</t>
  </si>
  <si>
    <t>Quarter 3</t>
  </si>
  <si>
    <t>Quarter 1</t>
  </si>
  <si>
    <t>ASSETS</t>
  </si>
  <si>
    <t>Net Cash Flows - Operating Activities</t>
  </si>
  <si>
    <t>Net Revenues</t>
  </si>
  <si>
    <t>NON CURRENT ASSETS</t>
  </si>
  <si>
    <t>Cost of goods sold</t>
  </si>
  <si>
    <t>Cash received from turnover and other income</t>
  </si>
  <si>
    <t>Gross Profit</t>
  </si>
  <si>
    <t>Property, Plant &amp; Equipment</t>
  </si>
  <si>
    <t>Payment for cost and expenses</t>
  </si>
  <si>
    <t>Interest paid</t>
  </si>
  <si>
    <t>Net Cash Flows - Investment Activities</t>
  </si>
  <si>
    <t>Capital Expenditure (Fixed asset &amp; other)</t>
  </si>
  <si>
    <t>CURRENT ASSETS</t>
  </si>
  <si>
    <t>Sales from assets</t>
  </si>
  <si>
    <t>Inventories</t>
  </si>
  <si>
    <t>Trade receivables</t>
  </si>
  <si>
    <t>Investment</t>
  </si>
  <si>
    <t>Operating Incomes/Expenses</t>
  </si>
  <si>
    <t>Net Cash Flows - Financing Activities</t>
  </si>
  <si>
    <t>Short term loan</t>
  </si>
  <si>
    <t>Advances,deposit and repayments</t>
  </si>
  <si>
    <t>Dividend paid</t>
  </si>
  <si>
    <t>Long term loan</t>
  </si>
  <si>
    <t>Cash &amp; Cash equivalents</t>
  </si>
  <si>
    <t>Net Change in Cash Flows</t>
  </si>
  <si>
    <t>Administrative expenses</t>
  </si>
  <si>
    <t>Cash and Cash Equivalents at Beginning Period</t>
  </si>
  <si>
    <t>Selling Expenses</t>
  </si>
  <si>
    <t>Effects of exchange rate changes on cash and cash equivalents</t>
  </si>
  <si>
    <t>Financial Expenses</t>
  </si>
  <si>
    <t>Cash and Cash Equivalents at End of Period</t>
  </si>
  <si>
    <t>Net Operating Cash Flow Per Share</t>
  </si>
  <si>
    <t>Liabilities and Capital</t>
  </si>
  <si>
    <t>Operating Profit</t>
  </si>
  <si>
    <t>Liabilities</t>
  </si>
  <si>
    <t>Non Current Liabilities</t>
  </si>
  <si>
    <t>Long term Debt</t>
  </si>
  <si>
    <t>Non-Operating Income/(Expenses)</t>
  </si>
  <si>
    <t>Deferred tax liability</t>
  </si>
  <si>
    <t>Other Income</t>
  </si>
  <si>
    <t>Shares to Calculate NOCFPS</t>
  </si>
  <si>
    <t>Profit Before contribution to WPPF</t>
  </si>
  <si>
    <t>Current Liabilities</t>
  </si>
  <si>
    <t>Contribution to WPPF</t>
  </si>
  <si>
    <t>Profit Before Taxation</t>
  </si>
  <si>
    <t>Trade &amp; other payable</t>
  </si>
  <si>
    <t>WPPF</t>
  </si>
  <si>
    <t>Current portion of long term loan</t>
  </si>
  <si>
    <t>Provision for Taxation</t>
  </si>
  <si>
    <t>Short term loan from bank</t>
  </si>
  <si>
    <t>Liabilities for expenses</t>
  </si>
  <si>
    <t>Current tax</t>
  </si>
  <si>
    <t>Deferred tax</t>
  </si>
  <si>
    <t>Net Profit</t>
  </si>
  <si>
    <t>Earnings per share (par value Taka 10)</t>
  </si>
  <si>
    <t>Shareholders’ Equity</t>
  </si>
  <si>
    <t>Share capital</t>
  </si>
  <si>
    <t>Reserve &amp; Surplus</t>
  </si>
  <si>
    <t>Ratio</t>
  </si>
  <si>
    <t>Q1</t>
  </si>
  <si>
    <t>Q2</t>
  </si>
  <si>
    <t>Q3</t>
  </si>
  <si>
    <t>Net assets value per share</t>
  </si>
  <si>
    <t>Q4</t>
  </si>
  <si>
    <t>Q5</t>
  </si>
  <si>
    <t>Return on Asset (ROA)</t>
  </si>
  <si>
    <t>Shares to Calculate EPS</t>
  </si>
  <si>
    <t>Shares to calculate NAVPS</t>
  </si>
  <si>
    <t>Return on Equity (ROE)</t>
  </si>
  <si>
    <t>Debt to Equity</t>
  </si>
  <si>
    <t>Current Ratio</t>
  </si>
  <si>
    <t>Net Margin</t>
  </si>
  <si>
    <t>Operating Margin</t>
  </si>
  <si>
    <t>Return on Invested Capital (ROIC)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</si>
</sst>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Arial"/>
    </font>
    <font>
      <b/>
      <u/>
      <sz val="11"/>
      <color theme="1"/>
      <name val="Calibri"/>
    </font>
    <font>
      <b/>
      <sz val="12"/>
      <color theme="1"/>
      <name val="Calibri"/>
    </font>
    <font>
      <b/>
      <u/>
      <sz val="12"/>
      <color theme="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5" fontId="1" fillId="0" borderId="0" xfId="0" applyNumberFormat="1" applyFont="1" applyAlignment="1">
      <alignment horizontal="right"/>
    </xf>
    <xf numFmtId="15" fontId="3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164" fontId="4" fillId="0" borderId="0" xfId="0" applyNumberFormat="1" applyFont="1"/>
    <xf numFmtId="164" fontId="1" fillId="0" borderId="0" xfId="0" applyNumberFormat="1" applyFont="1"/>
    <xf numFmtId="164" fontId="5" fillId="0" borderId="0" xfId="0" applyNumberFormat="1" applyFont="1" applyAlignment="1"/>
    <xf numFmtId="0" fontId="6" fillId="0" borderId="0" xfId="0" applyFont="1"/>
    <xf numFmtId="0" fontId="7" fillId="0" borderId="0" xfId="0" applyFont="1"/>
    <xf numFmtId="164" fontId="1" fillId="0" borderId="2" xfId="0" applyNumberFormat="1" applyFont="1" applyBorder="1"/>
    <xf numFmtId="164" fontId="1" fillId="0" borderId="3" xfId="0" applyNumberFormat="1" applyFont="1" applyBorder="1"/>
    <xf numFmtId="0" fontId="4" fillId="0" borderId="0" xfId="0" applyFont="1"/>
    <xf numFmtId="41" fontId="1" fillId="0" borderId="0" xfId="0" applyNumberFormat="1" applyFont="1"/>
    <xf numFmtId="0" fontId="4" fillId="0" borderId="0" xfId="0" applyFont="1" applyAlignment="1">
      <alignment horizontal="left"/>
    </xf>
    <xf numFmtId="0" fontId="1" fillId="0" borderId="3" xfId="0" applyFont="1" applyBorder="1"/>
    <xf numFmtId="164" fontId="1" fillId="0" borderId="4" xfId="0" applyNumberFormat="1" applyFont="1" applyBorder="1"/>
    <xf numFmtId="0" fontId="7" fillId="0" borderId="1" xfId="0" applyFont="1" applyBorder="1" applyAlignment="1">
      <alignment horizontal="left"/>
    </xf>
    <xf numFmtId="2" fontId="1" fillId="0" borderId="5" xfId="0" applyNumberFormat="1" applyFont="1" applyBorder="1"/>
    <xf numFmtId="164" fontId="4" fillId="0" borderId="2" xfId="0" applyNumberFormat="1" applyFont="1" applyBorder="1"/>
    <xf numFmtId="0" fontId="8" fillId="0" borderId="0" xfId="0" applyFont="1" applyAlignment="1">
      <alignment horizontal="left"/>
    </xf>
    <xf numFmtId="43" fontId="4" fillId="0" borderId="0" xfId="0" applyNumberFormat="1" applyFont="1"/>
    <xf numFmtId="43" fontId="1" fillId="0" borderId="5" xfId="0" applyNumberFormat="1" applyFont="1" applyBorder="1"/>
    <xf numFmtId="0" fontId="4" fillId="0" borderId="0" xfId="0" applyFont="1" applyAlignment="1">
      <alignment horizontal="center"/>
    </xf>
    <xf numFmtId="15" fontId="1" fillId="0" borderId="1" xfId="0" applyNumberFormat="1" applyFont="1" applyBorder="1" applyAlignment="1">
      <alignment horizontal="right"/>
    </xf>
    <xf numFmtId="10" fontId="4" fillId="0" borderId="0" xfId="0" applyNumberFormat="1" applyFont="1"/>
    <xf numFmtId="41" fontId="4" fillId="0" borderId="0" xfId="0" applyNumberFormat="1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2.625" defaultRowHeight="15" customHeight="1" x14ac:dyDescent="0.2"/>
  <cols>
    <col min="1" max="1" width="32.75" customWidth="1"/>
    <col min="2" max="2" width="15.375" customWidth="1"/>
    <col min="3" max="6" width="12.5" customWidth="1"/>
    <col min="7" max="7" width="13.625" customWidth="1"/>
    <col min="8" max="25" width="7.625" customWidth="1"/>
  </cols>
  <sheetData>
    <row r="1" spans="1:11" x14ac:dyDescent="0.25">
      <c r="A1" s="1" t="s">
        <v>0</v>
      </c>
    </row>
    <row r="2" spans="1:11" x14ac:dyDescent="0.25">
      <c r="A2" s="1" t="s">
        <v>1</v>
      </c>
    </row>
    <row r="3" spans="1:11" x14ac:dyDescent="0.25">
      <c r="A3" s="2" t="s">
        <v>2</v>
      </c>
    </row>
    <row r="4" spans="1:11" x14ac:dyDescent="0.25">
      <c r="B4" s="3" t="s">
        <v>4</v>
      </c>
      <c r="C4" s="3" t="s">
        <v>6</v>
      </c>
      <c r="D4" s="3" t="s">
        <v>4</v>
      </c>
      <c r="E4" s="3" t="s">
        <v>6</v>
      </c>
      <c r="F4" s="4" t="s">
        <v>7</v>
      </c>
      <c r="G4" s="4" t="s">
        <v>4</v>
      </c>
    </row>
    <row r="5" spans="1:11" x14ac:dyDescent="0.25">
      <c r="B5" s="5">
        <v>43100</v>
      </c>
      <c r="C5" s="5">
        <v>43190</v>
      </c>
      <c r="D5" s="5">
        <v>43465</v>
      </c>
      <c r="E5" s="5">
        <v>43555</v>
      </c>
      <c r="F5" s="6">
        <v>43738</v>
      </c>
      <c r="G5" s="6">
        <v>43830</v>
      </c>
    </row>
    <row r="6" spans="1:11" x14ac:dyDescent="0.25">
      <c r="A6" s="7" t="s">
        <v>8</v>
      </c>
      <c r="B6" s="9"/>
      <c r="C6" s="9"/>
      <c r="D6" s="9"/>
      <c r="E6" s="9"/>
      <c r="F6" s="9"/>
    </row>
    <row r="7" spans="1:11" x14ac:dyDescent="0.25">
      <c r="A7" s="12" t="s">
        <v>11</v>
      </c>
      <c r="B7" s="9"/>
      <c r="C7" s="9"/>
      <c r="D7" s="9"/>
      <c r="E7" s="9"/>
      <c r="F7" s="9"/>
    </row>
    <row r="8" spans="1:11" x14ac:dyDescent="0.25">
      <c r="A8" s="2" t="s">
        <v>15</v>
      </c>
      <c r="B8" s="9">
        <v>4624255381</v>
      </c>
      <c r="C8" s="9">
        <v>4605560456</v>
      </c>
      <c r="D8" s="9">
        <v>4715453501</v>
      </c>
      <c r="E8" s="9">
        <v>4703225401</v>
      </c>
      <c r="F8" s="11">
        <v>4711082604</v>
      </c>
      <c r="G8" s="11">
        <v>4665618053</v>
      </c>
      <c r="H8" s="9"/>
      <c r="I8" s="9"/>
      <c r="J8" s="9"/>
      <c r="K8" s="9"/>
    </row>
    <row r="9" spans="1:11" x14ac:dyDescent="0.25">
      <c r="A9" s="1"/>
      <c r="B9" s="15">
        <f t="shared" ref="B9:G9" si="0">SUM(B8)</f>
        <v>4624255381</v>
      </c>
      <c r="C9" s="15">
        <f t="shared" si="0"/>
        <v>4605560456</v>
      </c>
      <c r="D9" s="15">
        <f t="shared" si="0"/>
        <v>4715453501</v>
      </c>
      <c r="E9" s="15">
        <f t="shared" si="0"/>
        <v>4703225401</v>
      </c>
      <c r="F9" s="15">
        <f t="shared" si="0"/>
        <v>4711082604</v>
      </c>
      <c r="G9" s="15">
        <f t="shared" si="0"/>
        <v>4665618053</v>
      </c>
      <c r="H9" s="9"/>
      <c r="I9" s="9"/>
      <c r="J9" s="9"/>
      <c r="K9" s="9"/>
    </row>
    <row r="10" spans="1:11" x14ac:dyDescent="0.25">
      <c r="A10" s="1"/>
      <c r="B10" s="10"/>
      <c r="C10" s="10"/>
      <c r="D10" s="10"/>
      <c r="E10" s="10"/>
      <c r="F10" s="9"/>
      <c r="G10" s="9"/>
      <c r="H10" s="9"/>
      <c r="I10" s="9"/>
      <c r="J10" s="9"/>
      <c r="K10" s="9"/>
    </row>
    <row r="11" spans="1:11" x14ac:dyDescent="0.25">
      <c r="A11" s="12" t="s">
        <v>20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2" t="s">
        <v>22</v>
      </c>
      <c r="B12" s="9">
        <v>1683832156</v>
      </c>
      <c r="C12" s="9">
        <v>1743084271</v>
      </c>
      <c r="D12" s="9">
        <v>2130986526</v>
      </c>
      <c r="E12" s="9">
        <v>2159506542</v>
      </c>
      <c r="F12" s="11">
        <v>2231416091</v>
      </c>
      <c r="G12" s="11">
        <v>2150511078</v>
      </c>
      <c r="H12" s="9"/>
      <c r="I12" s="9"/>
      <c r="J12" s="9"/>
      <c r="K12" s="9"/>
    </row>
    <row r="13" spans="1:11" x14ac:dyDescent="0.25">
      <c r="A13" s="2" t="s">
        <v>23</v>
      </c>
      <c r="B13" s="9">
        <v>1964123035</v>
      </c>
      <c r="C13" s="9">
        <v>2073147941</v>
      </c>
      <c r="D13" s="9">
        <v>1972926509</v>
      </c>
      <c r="E13" s="9">
        <v>2026494742</v>
      </c>
      <c r="F13" s="11">
        <v>1996668261</v>
      </c>
      <c r="G13" s="11">
        <v>2056864123</v>
      </c>
      <c r="H13" s="9"/>
      <c r="I13" s="9"/>
      <c r="J13" s="9"/>
      <c r="K13" s="9"/>
    </row>
    <row r="14" spans="1:11" x14ac:dyDescent="0.25">
      <c r="A14" s="16" t="s">
        <v>24</v>
      </c>
      <c r="B14" s="9">
        <v>4567220</v>
      </c>
      <c r="C14" s="9">
        <v>3838675</v>
      </c>
      <c r="D14" s="9">
        <v>2967218</v>
      </c>
      <c r="E14" s="9">
        <v>2834692</v>
      </c>
      <c r="F14" s="11">
        <v>2035631</v>
      </c>
      <c r="G14" s="11">
        <v>1619651</v>
      </c>
      <c r="H14" s="9"/>
      <c r="I14" s="9"/>
      <c r="J14" s="9"/>
      <c r="K14" s="9"/>
    </row>
    <row r="15" spans="1:11" x14ac:dyDescent="0.25">
      <c r="A15" s="2" t="s">
        <v>28</v>
      </c>
      <c r="B15" s="9">
        <v>595883055</v>
      </c>
      <c r="C15" s="9">
        <v>650468021</v>
      </c>
      <c r="D15" s="9">
        <v>838255163</v>
      </c>
      <c r="E15" s="9">
        <v>838399170</v>
      </c>
      <c r="F15" s="11">
        <v>820229288</v>
      </c>
      <c r="G15" s="11">
        <v>908602345</v>
      </c>
      <c r="H15" s="9"/>
      <c r="I15" s="9"/>
      <c r="J15" s="9"/>
      <c r="K15" s="9"/>
    </row>
    <row r="16" spans="1:11" x14ac:dyDescent="0.25">
      <c r="A16" s="2" t="s">
        <v>31</v>
      </c>
      <c r="B16" s="9">
        <v>92779790</v>
      </c>
      <c r="C16" s="9">
        <v>23137160</v>
      </c>
      <c r="D16" s="9">
        <v>51432979</v>
      </c>
      <c r="E16" s="9">
        <v>58982590</v>
      </c>
      <c r="F16" s="11">
        <v>72354868</v>
      </c>
      <c r="G16" s="11">
        <v>67198832</v>
      </c>
      <c r="H16" s="9"/>
      <c r="I16" s="9"/>
      <c r="J16" s="9"/>
      <c r="K16" s="9"/>
    </row>
    <row r="17" spans="1:11" x14ac:dyDescent="0.25">
      <c r="A17" s="1"/>
      <c r="B17" s="14">
        <f t="shared" ref="B17:G17" si="1">SUM(B12:B16)</f>
        <v>4341185256</v>
      </c>
      <c r="C17" s="14">
        <f t="shared" si="1"/>
        <v>4493676068</v>
      </c>
      <c r="D17" s="14">
        <f t="shared" si="1"/>
        <v>4996568395</v>
      </c>
      <c r="E17" s="14">
        <f t="shared" si="1"/>
        <v>5086217736</v>
      </c>
      <c r="F17" s="14">
        <f t="shared" si="1"/>
        <v>5122704139</v>
      </c>
      <c r="G17" s="14">
        <f t="shared" si="1"/>
        <v>5184796029</v>
      </c>
      <c r="H17" s="9"/>
      <c r="I17" s="9"/>
      <c r="J17" s="9"/>
      <c r="K17" s="9"/>
    </row>
    <row r="18" spans="1:11" x14ac:dyDescent="0.25">
      <c r="A18" s="1"/>
      <c r="B18" s="20">
        <f t="shared" ref="B18:G18" si="2">B9+B17</f>
        <v>8965440637</v>
      </c>
      <c r="C18" s="20">
        <f t="shared" si="2"/>
        <v>9099236524</v>
      </c>
      <c r="D18" s="20">
        <f t="shared" si="2"/>
        <v>9712021896</v>
      </c>
      <c r="E18" s="20">
        <f t="shared" si="2"/>
        <v>9789443137</v>
      </c>
      <c r="F18" s="20">
        <f t="shared" si="2"/>
        <v>9833786743</v>
      </c>
      <c r="G18" s="20">
        <f t="shared" si="2"/>
        <v>9850414082</v>
      </c>
      <c r="H18" s="9"/>
      <c r="I18" s="9"/>
      <c r="J18" s="9"/>
      <c r="K18" s="9"/>
    </row>
    <row r="19" spans="1:11" x14ac:dyDescent="0.25">
      <c r="A19" s="1"/>
      <c r="B19" s="10"/>
      <c r="C19" s="10"/>
      <c r="D19" s="10"/>
      <c r="E19" s="10"/>
      <c r="F19" s="9"/>
      <c r="G19" s="9"/>
      <c r="H19" s="9"/>
      <c r="I19" s="9"/>
      <c r="J19" s="9"/>
      <c r="K19" s="9"/>
    </row>
    <row r="20" spans="1:11" ht="15.75" x14ac:dyDescent="0.25">
      <c r="A20" s="21" t="s">
        <v>40</v>
      </c>
      <c r="B20" s="10"/>
      <c r="C20" s="10"/>
      <c r="D20" s="10"/>
      <c r="E20" s="10"/>
      <c r="F20" s="9"/>
      <c r="G20" s="9"/>
      <c r="H20" s="9"/>
      <c r="I20" s="9"/>
      <c r="J20" s="9"/>
      <c r="K20" s="9"/>
    </row>
    <row r="21" spans="1:11" ht="15.75" customHeight="1" x14ac:dyDescent="0.25">
      <c r="A21" s="24" t="s">
        <v>42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ht="15.75" customHeight="1" x14ac:dyDescent="0.25">
      <c r="A22" s="12" t="s">
        <v>43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ht="15.75" customHeight="1" x14ac:dyDescent="0.25">
      <c r="A23" s="16" t="s">
        <v>44</v>
      </c>
      <c r="B23" s="9">
        <v>1444409092</v>
      </c>
      <c r="C23" s="9">
        <v>1503672311</v>
      </c>
      <c r="D23" s="9">
        <v>1119341539</v>
      </c>
      <c r="E23" s="9">
        <v>1159127345</v>
      </c>
      <c r="F23" s="11">
        <v>1113942103</v>
      </c>
      <c r="G23" s="11">
        <v>1180845756</v>
      </c>
      <c r="H23" s="9"/>
      <c r="I23" s="9"/>
      <c r="J23" s="9"/>
      <c r="K23" s="9"/>
    </row>
    <row r="24" spans="1:11" ht="15.75" customHeight="1" x14ac:dyDescent="0.25">
      <c r="A24" s="2" t="s">
        <v>46</v>
      </c>
      <c r="B24" s="9">
        <v>134558277</v>
      </c>
      <c r="C24" s="9">
        <v>142912568</v>
      </c>
      <c r="D24" s="9">
        <v>170843047</v>
      </c>
      <c r="E24" s="9">
        <v>178589079</v>
      </c>
      <c r="F24" s="11">
        <v>192002515</v>
      </c>
      <c r="G24" s="11">
        <v>196654057</v>
      </c>
      <c r="H24" s="9"/>
      <c r="I24" s="9"/>
      <c r="J24" s="9"/>
      <c r="K24" s="9"/>
    </row>
    <row r="25" spans="1:11" ht="15.75" customHeight="1" x14ac:dyDescent="0.25">
      <c r="A25" s="1"/>
      <c r="B25" s="15">
        <f t="shared" ref="B25:E25" si="3">SUM(B23:B24)</f>
        <v>1578967369</v>
      </c>
      <c r="C25" s="15">
        <f t="shared" si="3"/>
        <v>1646584879</v>
      </c>
      <c r="D25" s="15">
        <f t="shared" si="3"/>
        <v>1290184586</v>
      </c>
      <c r="E25" s="15">
        <f t="shared" si="3"/>
        <v>1337716424</v>
      </c>
      <c r="F25" s="15">
        <f>SUM(F23:F24)+1</f>
        <v>1305944619</v>
      </c>
      <c r="G25" s="15">
        <f>SUM(G23:G24)</f>
        <v>1377499813</v>
      </c>
      <c r="H25" s="9"/>
      <c r="I25" s="9"/>
      <c r="J25" s="9"/>
      <c r="K25" s="9"/>
    </row>
    <row r="26" spans="1:11" ht="15.75" customHeight="1" x14ac:dyDescent="0.25">
      <c r="B26" s="10"/>
      <c r="C26" s="10"/>
      <c r="D26" s="10"/>
      <c r="E26" s="10"/>
      <c r="F26" s="9"/>
      <c r="G26" s="9"/>
      <c r="H26" s="9"/>
      <c r="I26" s="9"/>
      <c r="J26" s="9"/>
      <c r="K26" s="9"/>
    </row>
    <row r="27" spans="1:11" ht="15.75" customHeight="1" x14ac:dyDescent="0.25">
      <c r="A27" s="12" t="s">
        <v>50</v>
      </c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ht="15.75" customHeight="1" x14ac:dyDescent="0.25">
      <c r="A28" s="2" t="s">
        <v>53</v>
      </c>
      <c r="B28" s="9">
        <v>12247471</v>
      </c>
      <c r="C28" s="9">
        <v>23658773</v>
      </c>
      <c r="D28" s="9">
        <v>16265196</v>
      </c>
      <c r="E28" s="9">
        <v>13515350</v>
      </c>
      <c r="F28" s="11">
        <v>28503407</v>
      </c>
      <c r="G28" s="11">
        <v>14685879</v>
      </c>
      <c r="H28" s="9"/>
      <c r="I28" s="9"/>
      <c r="J28" s="9"/>
      <c r="K28" s="9"/>
    </row>
    <row r="29" spans="1:11" ht="15.75" customHeight="1" x14ac:dyDescent="0.25">
      <c r="A29" s="16" t="s">
        <v>54</v>
      </c>
      <c r="B29" s="9">
        <v>25266855</v>
      </c>
      <c r="C29" s="9">
        <v>0</v>
      </c>
      <c r="D29" s="9">
        <v>0</v>
      </c>
      <c r="E29" s="9"/>
      <c r="F29" s="9"/>
      <c r="G29" s="9"/>
      <c r="H29" s="9"/>
      <c r="I29" s="9"/>
      <c r="J29" s="9"/>
      <c r="K29" s="9"/>
    </row>
    <row r="30" spans="1:11" ht="15.75" customHeight="1" x14ac:dyDescent="0.25">
      <c r="A30" s="2" t="s">
        <v>55</v>
      </c>
      <c r="B30" s="9">
        <v>405507724</v>
      </c>
      <c r="C30" s="9">
        <v>240479037</v>
      </c>
      <c r="D30" s="9">
        <v>360999898</v>
      </c>
      <c r="E30" s="9">
        <v>360999898</v>
      </c>
      <c r="F30" s="11">
        <v>361691537</v>
      </c>
      <c r="G30" s="11">
        <v>263541578</v>
      </c>
      <c r="H30" s="9"/>
      <c r="I30" s="9"/>
      <c r="J30" s="9"/>
      <c r="K30" s="9"/>
    </row>
    <row r="31" spans="1:11" ht="15.75" customHeight="1" x14ac:dyDescent="0.25">
      <c r="A31" s="2" t="s">
        <v>57</v>
      </c>
      <c r="B31" s="9">
        <v>2278708043</v>
      </c>
      <c r="C31" s="9">
        <v>2472189161</v>
      </c>
      <c r="D31" s="9">
        <v>3311902780</v>
      </c>
      <c r="E31" s="9">
        <v>3423949794</v>
      </c>
      <c r="F31" s="11">
        <v>3417650987</v>
      </c>
      <c r="G31" s="11">
        <v>3452004877</v>
      </c>
      <c r="H31" s="9"/>
      <c r="I31" s="9"/>
      <c r="J31" s="9"/>
      <c r="K31" s="9"/>
    </row>
    <row r="32" spans="1:11" ht="15.75" customHeight="1" x14ac:dyDescent="0.25">
      <c r="A32" s="2" t="s">
        <v>58</v>
      </c>
      <c r="B32" s="9">
        <v>179733311</v>
      </c>
      <c r="C32" s="9">
        <v>195427449</v>
      </c>
      <c r="D32" s="9">
        <v>194321884</v>
      </c>
      <c r="E32" s="9">
        <v>208136440</v>
      </c>
      <c r="F32" s="11">
        <v>265776684</v>
      </c>
      <c r="G32" s="11">
        <v>278834183</v>
      </c>
      <c r="H32" s="9"/>
      <c r="I32" s="9"/>
      <c r="J32" s="9"/>
      <c r="K32" s="9"/>
    </row>
    <row r="33" spans="1:25" ht="15.75" customHeight="1" x14ac:dyDescent="0.25">
      <c r="A33" s="1"/>
      <c r="B33" s="14">
        <f t="shared" ref="B33:G33" si="4">SUM(B28:B32)</f>
        <v>2901463404</v>
      </c>
      <c r="C33" s="14">
        <f t="shared" si="4"/>
        <v>2931754420</v>
      </c>
      <c r="D33" s="14">
        <f t="shared" si="4"/>
        <v>3883489758</v>
      </c>
      <c r="E33" s="14">
        <f t="shared" si="4"/>
        <v>4006601482</v>
      </c>
      <c r="F33" s="14">
        <f t="shared" si="4"/>
        <v>4073622615</v>
      </c>
      <c r="G33" s="14">
        <f t="shared" si="4"/>
        <v>4009066517</v>
      </c>
      <c r="H33" s="9"/>
      <c r="I33" s="9"/>
      <c r="J33" s="9"/>
      <c r="K33" s="9"/>
    </row>
    <row r="34" spans="1:25" ht="15.75" customHeight="1" x14ac:dyDescent="0.25">
      <c r="A34" s="1"/>
      <c r="B34" s="15">
        <f t="shared" ref="B34:G34" si="5">B25+B33</f>
        <v>4480430773</v>
      </c>
      <c r="C34" s="15">
        <f t="shared" si="5"/>
        <v>4578339299</v>
      </c>
      <c r="D34" s="15">
        <f t="shared" si="5"/>
        <v>5173674344</v>
      </c>
      <c r="E34" s="15">
        <f t="shared" si="5"/>
        <v>5344317906</v>
      </c>
      <c r="F34" s="15">
        <f t="shared" si="5"/>
        <v>5379567234</v>
      </c>
      <c r="G34" s="15">
        <f t="shared" si="5"/>
        <v>5386566330</v>
      </c>
      <c r="H34" s="9"/>
      <c r="I34" s="9"/>
      <c r="J34" s="9"/>
      <c r="K34" s="9"/>
    </row>
    <row r="35" spans="1:25" ht="15.75" customHeight="1" x14ac:dyDescent="0.25">
      <c r="A35" s="12" t="s">
        <v>63</v>
      </c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25" ht="15.75" customHeight="1" x14ac:dyDescent="0.25">
      <c r="A36" s="2" t="s">
        <v>64</v>
      </c>
      <c r="B36" s="9">
        <v>2268881320</v>
      </c>
      <c r="C36" s="9">
        <v>2382325386</v>
      </c>
      <c r="D36" s="9">
        <v>2382325380</v>
      </c>
      <c r="E36" s="9">
        <v>2382325380</v>
      </c>
      <c r="F36" s="11">
        <v>2382325380</v>
      </c>
      <c r="G36" s="11">
        <v>2382325380</v>
      </c>
      <c r="H36" s="9"/>
      <c r="I36" s="9"/>
      <c r="J36" s="9"/>
      <c r="K36" s="9"/>
    </row>
    <row r="37" spans="1:25" ht="15.75" customHeight="1" x14ac:dyDescent="0.25">
      <c r="A37" s="2" t="s">
        <v>65</v>
      </c>
      <c r="B37" s="9">
        <v>2216128544</v>
      </c>
      <c r="C37" s="9">
        <v>2138571839</v>
      </c>
      <c r="D37" s="9">
        <v>2156022173</v>
      </c>
      <c r="E37" s="9">
        <v>2062799850</v>
      </c>
      <c r="F37" s="11">
        <v>2071894129</v>
      </c>
      <c r="G37" s="11">
        <v>2081522372</v>
      </c>
      <c r="H37" s="9"/>
      <c r="I37" s="9"/>
      <c r="J37" s="9"/>
      <c r="K37" s="9"/>
    </row>
    <row r="38" spans="1:25" ht="15.75" customHeight="1" x14ac:dyDescent="0.25">
      <c r="A38" s="1"/>
      <c r="B38" s="15">
        <f t="shared" ref="B38:G38" si="6">SUM(B36:B37)</f>
        <v>4485009864</v>
      </c>
      <c r="C38" s="15">
        <f t="shared" si="6"/>
        <v>4520897225</v>
      </c>
      <c r="D38" s="15">
        <f t="shared" si="6"/>
        <v>4538347553</v>
      </c>
      <c r="E38" s="15">
        <f t="shared" si="6"/>
        <v>4445125230</v>
      </c>
      <c r="F38" s="15">
        <f t="shared" si="6"/>
        <v>4454219509</v>
      </c>
      <c r="G38" s="15">
        <f t="shared" si="6"/>
        <v>4463847752</v>
      </c>
      <c r="H38" s="9"/>
      <c r="I38" s="9"/>
      <c r="J38" s="9"/>
      <c r="K38" s="9"/>
    </row>
    <row r="39" spans="1:25" ht="15.75" customHeight="1" x14ac:dyDescent="0.25">
      <c r="A39" s="1"/>
      <c r="B39" s="10"/>
      <c r="C39" s="10"/>
      <c r="D39" s="10"/>
      <c r="E39" s="10"/>
      <c r="F39" s="9"/>
      <c r="G39" s="9"/>
      <c r="H39" s="9"/>
      <c r="I39" s="9"/>
      <c r="J39" s="9"/>
      <c r="K39" s="9"/>
    </row>
    <row r="40" spans="1:25" ht="15.75" customHeight="1" x14ac:dyDescent="0.25">
      <c r="A40" s="1"/>
      <c r="B40" s="20">
        <f t="shared" ref="B40:G40" si="7">B38+B34</f>
        <v>8965440637</v>
      </c>
      <c r="C40" s="20">
        <f t="shared" si="7"/>
        <v>9099236524</v>
      </c>
      <c r="D40" s="20">
        <f t="shared" si="7"/>
        <v>9712021897</v>
      </c>
      <c r="E40" s="20">
        <f t="shared" si="7"/>
        <v>9789443136</v>
      </c>
      <c r="F40" s="20">
        <f t="shared" si="7"/>
        <v>9833786743</v>
      </c>
      <c r="G40" s="20">
        <f t="shared" si="7"/>
        <v>9850414082</v>
      </c>
      <c r="H40" s="9"/>
      <c r="I40" s="9"/>
      <c r="J40" s="9"/>
      <c r="K40" s="9"/>
    </row>
    <row r="41" spans="1:25" ht="15.75" customHeight="1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25" ht="15.75" customHeight="1" x14ac:dyDescent="0.25">
      <c r="A42" s="8" t="s">
        <v>70</v>
      </c>
      <c r="B42" s="26">
        <f t="shared" ref="B42:G42" si="8">B38/(B36/10)</f>
        <v>19.767494335049662</v>
      </c>
      <c r="C42" s="26">
        <f t="shared" si="8"/>
        <v>18.976825128790363</v>
      </c>
      <c r="D42" s="26">
        <f t="shared" si="8"/>
        <v>19.050074314365908</v>
      </c>
      <c r="E42" s="26">
        <f t="shared" si="8"/>
        <v>18.658766209341227</v>
      </c>
      <c r="F42" s="26">
        <f t="shared" si="8"/>
        <v>18.696940167761635</v>
      </c>
      <c r="G42" s="26">
        <f t="shared" si="8"/>
        <v>18.737355482482414</v>
      </c>
      <c r="H42" s="9"/>
      <c r="I42" s="9"/>
      <c r="J42" s="9"/>
      <c r="K42" s="9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8" t="s">
        <v>75</v>
      </c>
      <c r="B43" s="9">
        <f t="shared" ref="B43:G43" si="9">B36/10</f>
        <v>226888132</v>
      </c>
      <c r="C43" s="9">
        <f t="shared" si="9"/>
        <v>238232538.59999999</v>
      </c>
      <c r="D43" s="9">
        <f t="shared" si="9"/>
        <v>238232538</v>
      </c>
      <c r="E43" s="9">
        <f t="shared" si="9"/>
        <v>238232538</v>
      </c>
      <c r="F43" s="9">
        <f t="shared" si="9"/>
        <v>238232538</v>
      </c>
      <c r="G43" s="9">
        <f t="shared" si="9"/>
        <v>238232538</v>
      </c>
      <c r="H43" s="9"/>
      <c r="I43" s="9"/>
      <c r="J43" s="9"/>
      <c r="K43" s="9"/>
    </row>
    <row r="44" spans="1:25" ht="15.75" customHeight="1" x14ac:dyDescent="0.25">
      <c r="A44" s="30"/>
      <c r="F44" s="9"/>
      <c r="G44" s="9"/>
      <c r="H44" s="9"/>
      <c r="I44" s="9"/>
      <c r="J44" s="9"/>
      <c r="K44" s="9"/>
    </row>
    <row r="45" spans="1:25" ht="15.75" customHeight="1" x14ac:dyDescent="0.25">
      <c r="F45" s="9"/>
      <c r="G45" s="9"/>
      <c r="H45" s="9"/>
      <c r="I45" s="9"/>
      <c r="J45" s="9"/>
      <c r="K45" s="9"/>
    </row>
    <row r="46" spans="1:25" ht="15.75" customHeight="1" x14ac:dyDescent="0.25">
      <c r="F46" s="9"/>
      <c r="G46" s="9"/>
      <c r="H46" s="9"/>
      <c r="I46" s="9"/>
      <c r="J46" s="9"/>
      <c r="K46" s="9"/>
    </row>
    <row r="47" spans="1:25" ht="15.75" customHeight="1" x14ac:dyDescent="0.25">
      <c r="F47" s="9"/>
      <c r="G47" s="9"/>
      <c r="H47" s="9"/>
      <c r="I47" s="9"/>
      <c r="J47" s="9"/>
      <c r="K47" s="9"/>
    </row>
    <row r="48" spans="1:25" ht="15.75" customHeight="1" x14ac:dyDescent="0.25">
      <c r="F48" s="9"/>
      <c r="G48" s="9"/>
      <c r="H48" s="9"/>
      <c r="I48" s="9"/>
      <c r="J48" s="9"/>
      <c r="K48" s="9"/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2.625" defaultRowHeight="15" customHeight="1" x14ac:dyDescent="0.2"/>
  <cols>
    <col min="1" max="1" width="37" customWidth="1"/>
    <col min="2" max="4" width="13.125" customWidth="1"/>
    <col min="5" max="5" width="12.5" customWidth="1"/>
    <col min="6" max="6" width="12" customWidth="1"/>
    <col min="7" max="7" width="13.25" customWidth="1"/>
    <col min="8" max="25" width="7.625" customWidth="1"/>
  </cols>
  <sheetData>
    <row r="1" spans="1:25" x14ac:dyDescent="0.25">
      <c r="A1" s="1" t="s">
        <v>0</v>
      </c>
    </row>
    <row r="2" spans="1:25" ht="17.25" customHeight="1" x14ac:dyDescent="0.25">
      <c r="A2" s="1" t="s">
        <v>3</v>
      </c>
    </row>
    <row r="3" spans="1:25" ht="17.25" customHeight="1" x14ac:dyDescent="0.25">
      <c r="A3" s="2" t="s">
        <v>2</v>
      </c>
    </row>
    <row r="4" spans="1:25" ht="17.25" customHeight="1" x14ac:dyDescent="0.25">
      <c r="B4" s="3" t="s">
        <v>4</v>
      </c>
      <c r="C4" s="3" t="s">
        <v>6</v>
      </c>
      <c r="D4" s="3" t="s">
        <v>4</v>
      </c>
      <c r="E4" s="3" t="s">
        <v>6</v>
      </c>
      <c r="F4" s="4" t="s">
        <v>7</v>
      </c>
      <c r="G4" s="4" t="s">
        <v>4</v>
      </c>
    </row>
    <row r="5" spans="1:25" x14ac:dyDescent="0.25">
      <c r="B5" s="5">
        <v>43100</v>
      </c>
      <c r="C5" s="5">
        <v>43190</v>
      </c>
      <c r="D5" s="5">
        <v>43465</v>
      </c>
      <c r="E5" s="5">
        <v>43555</v>
      </c>
      <c r="F5" s="6">
        <v>43738</v>
      </c>
      <c r="G5" s="6">
        <v>43830</v>
      </c>
    </row>
    <row r="6" spans="1:25" x14ac:dyDescent="0.25">
      <c r="B6" s="5"/>
      <c r="C6" s="5"/>
      <c r="D6" s="5"/>
      <c r="E6" s="5"/>
    </row>
    <row r="7" spans="1:25" x14ac:dyDescent="0.25">
      <c r="A7" s="8" t="s">
        <v>10</v>
      </c>
      <c r="B7" s="10">
        <v>2307970283</v>
      </c>
      <c r="C7" s="10">
        <v>3545776162</v>
      </c>
      <c r="D7" s="10">
        <v>2276453664</v>
      </c>
      <c r="E7" s="10">
        <v>3377491237</v>
      </c>
      <c r="F7" s="11">
        <v>1164204094</v>
      </c>
      <c r="G7" s="11">
        <v>2344979656</v>
      </c>
      <c r="H7" s="9"/>
      <c r="I7" s="9"/>
      <c r="J7" s="9"/>
    </row>
    <row r="8" spans="1:25" x14ac:dyDescent="0.25">
      <c r="A8" s="2" t="s">
        <v>12</v>
      </c>
      <c r="B8" s="9">
        <v>1922504473</v>
      </c>
      <c r="C8" s="9">
        <v>2962148190</v>
      </c>
      <c r="D8" s="9">
        <v>1941645670</v>
      </c>
      <c r="E8" s="9">
        <v>2879214425</v>
      </c>
      <c r="F8" s="11">
        <v>992820725</v>
      </c>
      <c r="G8" s="11">
        <v>1966005477</v>
      </c>
      <c r="H8" s="9"/>
      <c r="I8" s="9"/>
      <c r="J8" s="9"/>
    </row>
    <row r="9" spans="1:25" x14ac:dyDescent="0.25">
      <c r="A9" s="8" t="s">
        <v>14</v>
      </c>
      <c r="B9" s="14">
        <f t="shared" ref="B9:F9" si="0">B7-B8</f>
        <v>385465810</v>
      </c>
      <c r="C9" s="14">
        <f t="shared" si="0"/>
        <v>583627972</v>
      </c>
      <c r="D9" s="14">
        <f t="shared" si="0"/>
        <v>334807994</v>
      </c>
      <c r="E9" s="14">
        <f t="shared" si="0"/>
        <v>498276812</v>
      </c>
      <c r="F9" s="14">
        <f t="shared" si="0"/>
        <v>171383369</v>
      </c>
      <c r="G9" s="14">
        <f>G7-G8+1</f>
        <v>378974180</v>
      </c>
      <c r="H9" s="9"/>
      <c r="I9" s="9"/>
      <c r="J9" s="9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5">
      <c r="A10" s="17"/>
      <c r="B10" s="10"/>
      <c r="C10" s="10"/>
      <c r="D10" s="10"/>
      <c r="E10" s="10"/>
      <c r="F10" s="9"/>
      <c r="G10" s="9"/>
      <c r="H10" s="9"/>
      <c r="I10" s="9"/>
      <c r="J10" s="9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25">
      <c r="A11" s="8" t="s">
        <v>25</v>
      </c>
      <c r="B11" s="10">
        <f t="shared" ref="B11:E11" si="1">SUM(B12:B14)</f>
        <v>300634727</v>
      </c>
      <c r="C11" s="10">
        <f t="shared" si="1"/>
        <v>443408856</v>
      </c>
      <c r="D11" s="10">
        <f t="shared" si="1"/>
        <v>330981769</v>
      </c>
      <c r="E11" s="10">
        <f t="shared" si="1"/>
        <v>456539205</v>
      </c>
      <c r="F11" s="10">
        <f>SUM(F12:F14)-1</f>
        <v>170391392</v>
      </c>
      <c r="G11" s="10">
        <f>SUM(G12:G14)</f>
        <v>359659623</v>
      </c>
      <c r="H11" s="9"/>
      <c r="I11" s="9"/>
      <c r="J11" s="9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5">
      <c r="A12" s="18" t="s">
        <v>33</v>
      </c>
      <c r="B12" s="9">
        <v>71421618</v>
      </c>
      <c r="C12" s="9">
        <v>87977656</v>
      </c>
      <c r="D12" s="9">
        <v>74058237</v>
      </c>
      <c r="E12" s="9">
        <v>91392013</v>
      </c>
      <c r="F12" s="11">
        <v>33135154</v>
      </c>
      <c r="G12" s="11">
        <v>64537407</v>
      </c>
      <c r="H12" s="9"/>
      <c r="I12" s="9"/>
      <c r="J12" s="9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5">
      <c r="A13" s="18" t="s">
        <v>35</v>
      </c>
      <c r="B13" s="9">
        <v>22187595</v>
      </c>
      <c r="C13" s="9">
        <v>36407943</v>
      </c>
      <c r="D13" s="9">
        <v>24855573</v>
      </c>
      <c r="E13" s="9">
        <v>35072764</v>
      </c>
      <c r="F13" s="11">
        <v>9154428</v>
      </c>
      <c r="G13" s="11">
        <v>18646703</v>
      </c>
      <c r="H13" s="9"/>
      <c r="I13" s="9"/>
      <c r="J13" s="9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5">
      <c r="A14" s="18" t="s">
        <v>37</v>
      </c>
      <c r="B14" s="9">
        <v>207025514</v>
      </c>
      <c r="C14" s="9">
        <v>319023257</v>
      </c>
      <c r="D14" s="9">
        <v>232067959</v>
      </c>
      <c r="E14" s="9">
        <v>330074428</v>
      </c>
      <c r="F14" s="11">
        <v>128101811</v>
      </c>
      <c r="G14" s="11">
        <v>276475513</v>
      </c>
      <c r="H14" s="9"/>
      <c r="I14" s="9"/>
      <c r="J14" s="9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5">
      <c r="A15" s="16"/>
      <c r="B15" s="9"/>
      <c r="C15" s="9"/>
      <c r="D15" s="9"/>
      <c r="E15" s="9"/>
      <c r="F15" s="9"/>
      <c r="G15" s="9"/>
      <c r="H15" s="9"/>
      <c r="I15" s="9"/>
      <c r="J15" s="9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5">
      <c r="A16" s="17" t="s">
        <v>41</v>
      </c>
      <c r="B16" s="23">
        <f t="shared" ref="B16:G16" si="2">B9-B11</f>
        <v>84831083</v>
      </c>
      <c r="C16" s="23">
        <f t="shared" si="2"/>
        <v>140219116</v>
      </c>
      <c r="D16" s="23">
        <f t="shared" si="2"/>
        <v>3826225</v>
      </c>
      <c r="E16" s="23">
        <f t="shared" si="2"/>
        <v>41737607</v>
      </c>
      <c r="F16" s="23">
        <f t="shared" si="2"/>
        <v>991977</v>
      </c>
      <c r="G16" s="23">
        <f t="shared" si="2"/>
        <v>19314557</v>
      </c>
      <c r="H16" s="9"/>
      <c r="I16" s="9"/>
      <c r="J16" s="9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5">
      <c r="A17" s="19" t="s">
        <v>45</v>
      </c>
      <c r="B17" s="9"/>
      <c r="C17" s="9"/>
      <c r="D17" s="9"/>
      <c r="E17" s="9"/>
      <c r="F17" s="9"/>
      <c r="G17" s="9"/>
      <c r="H17" s="9"/>
      <c r="I17" s="9"/>
      <c r="J17" s="9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5">
      <c r="A18" s="16" t="s">
        <v>47</v>
      </c>
      <c r="B18" s="9">
        <v>1176750</v>
      </c>
      <c r="C18" s="9">
        <v>2301200</v>
      </c>
      <c r="D18" s="9">
        <v>3457758</v>
      </c>
      <c r="E18" s="9">
        <v>4054328</v>
      </c>
      <c r="F18" s="11">
        <v>2532327</v>
      </c>
      <c r="G18" s="11">
        <v>2813697</v>
      </c>
      <c r="H18" s="9"/>
      <c r="I18" s="9"/>
      <c r="J18" s="9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5">
      <c r="A19" s="8" t="s">
        <v>49</v>
      </c>
      <c r="B19" s="14">
        <f t="shared" ref="B19:G19" si="3">B16+B18</f>
        <v>86007833</v>
      </c>
      <c r="C19" s="14">
        <f t="shared" si="3"/>
        <v>142520316</v>
      </c>
      <c r="D19" s="14">
        <f t="shared" si="3"/>
        <v>7283983</v>
      </c>
      <c r="E19" s="14">
        <f t="shared" si="3"/>
        <v>45791935</v>
      </c>
      <c r="F19" s="14">
        <f t="shared" si="3"/>
        <v>3524304</v>
      </c>
      <c r="G19" s="14">
        <f t="shared" si="3"/>
        <v>22128254</v>
      </c>
      <c r="H19" s="9"/>
      <c r="I19" s="9"/>
      <c r="J19" s="9"/>
    </row>
    <row r="20" spans="1:25" x14ac:dyDescent="0.25">
      <c r="A20" s="16" t="s">
        <v>51</v>
      </c>
      <c r="B20" s="9">
        <v>4095611</v>
      </c>
      <c r="C20" s="9">
        <v>6791444</v>
      </c>
      <c r="D20" s="9">
        <v>346856</v>
      </c>
      <c r="E20" s="9">
        <v>2180568</v>
      </c>
      <c r="F20" s="11">
        <v>167824</v>
      </c>
      <c r="G20" s="11">
        <v>1053726</v>
      </c>
      <c r="H20" s="9"/>
      <c r="I20" s="9"/>
      <c r="J20" s="9"/>
    </row>
    <row r="21" spans="1:25" ht="15.75" customHeight="1" x14ac:dyDescent="0.25">
      <c r="A21" s="8" t="s">
        <v>52</v>
      </c>
      <c r="B21" s="14">
        <f t="shared" ref="B21:G21" si="4">B19-B20</f>
        <v>81912222</v>
      </c>
      <c r="C21" s="14">
        <f t="shared" si="4"/>
        <v>135728872</v>
      </c>
      <c r="D21" s="14">
        <f t="shared" si="4"/>
        <v>6937127</v>
      </c>
      <c r="E21" s="14">
        <f t="shared" si="4"/>
        <v>43611367</v>
      </c>
      <c r="F21" s="14">
        <f t="shared" si="4"/>
        <v>3356480</v>
      </c>
      <c r="G21" s="14">
        <f t="shared" si="4"/>
        <v>21074528</v>
      </c>
      <c r="H21" s="9"/>
      <c r="I21" s="9"/>
      <c r="J21" s="9"/>
    </row>
    <row r="22" spans="1:25" ht="15.75" customHeight="1" x14ac:dyDescent="0.25">
      <c r="A22" s="12" t="s">
        <v>56</v>
      </c>
      <c r="B22" s="10">
        <f t="shared" ref="B22:G22" si="5">SUM(B23:B24)</f>
        <v>-31583559</v>
      </c>
      <c r="C22" s="10">
        <f t="shared" si="5"/>
        <v>-48884304</v>
      </c>
      <c r="D22" s="10">
        <f t="shared" si="5"/>
        <v>-18104882</v>
      </c>
      <c r="E22" s="10">
        <f t="shared" si="5"/>
        <v>28752650</v>
      </c>
      <c r="F22" s="10">
        <f t="shared" si="5"/>
        <v>7858767</v>
      </c>
      <c r="G22" s="10">
        <f t="shared" si="5"/>
        <v>15532590</v>
      </c>
      <c r="H22" s="9"/>
      <c r="I22" s="9"/>
      <c r="J22" s="9"/>
    </row>
    <row r="23" spans="1:25" ht="15.75" customHeight="1" x14ac:dyDescent="0.25">
      <c r="A23" s="18" t="s">
        <v>59</v>
      </c>
      <c r="B23" s="9">
        <v>-16449979</v>
      </c>
      <c r="C23" s="9">
        <v>-25396433</v>
      </c>
      <c r="D23" s="9">
        <v>-6555574</v>
      </c>
      <c r="E23" s="9">
        <v>9457310</v>
      </c>
      <c r="F23" s="11">
        <v>3543592</v>
      </c>
      <c r="G23" s="11">
        <v>6565873</v>
      </c>
      <c r="H23" s="9"/>
      <c r="I23" s="9"/>
      <c r="J23" s="9"/>
    </row>
    <row r="24" spans="1:25" ht="15.75" customHeight="1" x14ac:dyDescent="0.25">
      <c r="A24" s="18" t="s">
        <v>60</v>
      </c>
      <c r="B24" s="9">
        <v>-15133580</v>
      </c>
      <c r="C24" s="9">
        <v>-23487871</v>
      </c>
      <c r="D24" s="9">
        <v>-11549308</v>
      </c>
      <c r="E24" s="9">
        <v>19295340</v>
      </c>
      <c r="F24" s="11">
        <v>4315175</v>
      </c>
      <c r="G24" s="11">
        <v>8966717</v>
      </c>
      <c r="H24" s="9"/>
      <c r="I24" s="9"/>
      <c r="J24" s="9"/>
    </row>
    <row r="25" spans="1:25" ht="15.75" customHeight="1" x14ac:dyDescent="0.25">
      <c r="A25" s="8" t="s">
        <v>61</v>
      </c>
      <c r="B25" s="15">
        <f t="shared" ref="B25:D25" si="6">SUM(B21:B22)</f>
        <v>50328663</v>
      </c>
      <c r="C25" s="15">
        <f t="shared" si="6"/>
        <v>86844568</v>
      </c>
      <c r="D25" s="15">
        <f t="shared" si="6"/>
        <v>-11167755</v>
      </c>
      <c r="E25" s="15">
        <f t="shared" ref="E25:G25" si="7">E21-E22</f>
        <v>14858717</v>
      </c>
      <c r="F25" s="15">
        <f t="shared" si="7"/>
        <v>-4502287</v>
      </c>
      <c r="G25" s="15">
        <f t="shared" si="7"/>
        <v>5541938</v>
      </c>
      <c r="H25" s="9"/>
      <c r="I25" s="9"/>
      <c r="J25" s="9"/>
    </row>
    <row r="26" spans="1:25" ht="15.75" customHeight="1" x14ac:dyDescent="0.25">
      <c r="A26" s="1"/>
      <c r="B26" s="9"/>
      <c r="C26" s="9"/>
      <c r="D26" s="25"/>
      <c r="E26" s="9"/>
      <c r="F26" s="9"/>
      <c r="G26" s="9"/>
      <c r="H26" s="9"/>
      <c r="I26" s="9"/>
      <c r="J26" s="9"/>
    </row>
    <row r="27" spans="1:25" ht="15.75" customHeight="1" x14ac:dyDescent="0.25">
      <c r="A27" s="8" t="s">
        <v>62</v>
      </c>
      <c r="B27" s="26">
        <f>B25/('1'!B36/10)</f>
        <v>0.22182148778059488</v>
      </c>
      <c r="C27" s="26">
        <f>C25/('1'!C36/10)</f>
        <v>0.3645369709375208</v>
      </c>
      <c r="D27" s="26">
        <f>D25/('1'!D36/10)</f>
        <v>-4.6877538617331946E-2</v>
      </c>
      <c r="E27" s="26">
        <f>E25/('1'!E36/10)</f>
        <v>6.2370644768935807E-2</v>
      </c>
      <c r="F27" s="26">
        <f>F25/('1'!F36/10)</f>
        <v>-1.8898707279019964E-2</v>
      </c>
      <c r="G27" s="26">
        <f>G25/('1'!G36/10)</f>
        <v>2.3262724926349062E-2</v>
      </c>
      <c r="H27" s="9"/>
      <c r="I27" s="9"/>
      <c r="J27" s="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9" t="s">
        <v>74</v>
      </c>
      <c r="B28" s="9">
        <f>'1'!B36/10</f>
        <v>226888132</v>
      </c>
      <c r="C28" s="9">
        <f>'1'!C36/10</f>
        <v>238232538.59999999</v>
      </c>
      <c r="D28" s="9">
        <f>'1'!D36/10</f>
        <v>238232538</v>
      </c>
      <c r="E28" s="9">
        <f>'1'!E36/10</f>
        <v>238232538</v>
      </c>
      <c r="F28" s="9">
        <f>'1'!F36/10</f>
        <v>238232538</v>
      </c>
      <c r="G28" s="9">
        <f>'1'!G36/10</f>
        <v>238232538</v>
      </c>
      <c r="H28" s="9"/>
      <c r="I28" s="9"/>
      <c r="J28" s="9"/>
    </row>
    <row r="29" spans="1:25" ht="15.75" customHeight="1" x14ac:dyDescent="0.25">
      <c r="A29" s="30"/>
      <c r="F29" s="9"/>
      <c r="G29" s="9"/>
      <c r="H29" s="9"/>
      <c r="I29" s="9"/>
      <c r="J29" s="9"/>
    </row>
    <row r="30" spans="1:25" ht="15.75" customHeight="1" x14ac:dyDescent="0.25">
      <c r="F30" s="9"/>
      <c r="G30" s="9"/>
      <c r="H30" s="9"/>
      <c r="I30" s="9"/>
      <c r="J30" s="9"/>
    </row>
    <row r="31" spans="1:25" ht="15.75" customHeight="1" x14ac:dyDescent="0.25">
      <c r="F31" s="9"/>
      <c r="G31" s="9"/>
      <c r="H31" s="9"/>
      <c r="I31" s="9"/>
      <c r="J31" s="9"/>
    </row>
    <row r="32" spans="1:25" ht="15.75" customHeight="1" x14ac:dyDescent="0.25">
      <c r="F32" s="9"/>
      <c r="G32" s="9"/>
      <c r="H32" s="9"/>
      <c r="I32" s="9"/>
      <c r="J32" s="9"/>
    </row>
    <row r="33" spans="6:10" ht="15.75" customHeight="1" x14ac:dyDescent="0.25">
      <c r="F33" s="9"/>
      <c r="G33" s="9"/>
      <c r="H33" s="9"/>
      <c r="I33" s="9"/>
      <c r="J33" s="9"/>
    </row>
    <row r="34" spans="6:10" ht="15.75" customHeight="1" x14ac:dyDescent="0.25">
      <c r="F34" s="9"/>
      <c r="G34" s="9"/>
      <c r="H34" s="9"/>
      <c r="I34" s="9"/>
      <c r="J34" s="9"/>
    </row>
    <row r="35" spans="6:10" ht="15.75" customHeight="1" x14ac:dyDescent="0.2"/>
    <row r="36" spans="6:10" ht="15.75" customHeight="1" x14ac:dyDescent="0.2"/>
    <row r="37" spans="6:10" ht="15.75" customHeight="1" x14ac:dyDescent="0.2"/>
    <row r="38" spans="6:10" ht="15.75" customHeight="1" x14ac:dyDescent="0.2"/>
    <row r="39" spans="6:10" ht="15.75" customHeight="1" x14ac:dyDescent="0.2"/>
    <row r="40" spans="6:10" ht="15.75" customHeight="1" x14ac:dyDescent="0.2"/>
    <row r="41" spans="6:10" ht="15.75" customHeight="1" x14ac:dyDescent="0.2"/>
    <row r="42" spans="6:10" ht="15.75" customHeight="1" x14ac:dyDescent="0.2"/>
    <row r="43" spans="6:10" ht="15.75" customHeight="1" x14ac:dyDescent="0.2"/>
    <row r="44" spans="6:10" ht="15.75" customHeight="1" x14ac:dyDescent="0.2"/>
    <row r="45" spans="6:10" ht="15.75" customHeight="1" x14ac:dyDescent="0.2"/>
    <row r="46" spans="6:10" ht="15.75" customHeight="1" x14ac:dyDescent="0.2"/>
    <row r="47" spans="6:10" ht="15.75" customHeight="1" x14ac:dyDescent="0.2"/>
    <row r="48" spans="6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21" sqref="A21"/>
    </sheetView>
  </sheetViews>
  <sheetFormatPr defaultColWidth="12.625" defaultRowHeight="15" customHeight="1" x14ac:dyDescent="0.2"/>
  <cols>
    <col min="1" max="1" width="39.625" customWidth="1"/>
    <col min="2" max="2" width="13.5" customWidth="1"/>
    <col min="3" max="3" width="15.5" customWidth="1"/>
    <col min="4" max="4" width="15" customWidth="1"/>
    <col min="5" max="5" width="14.25" customWidth="1"/>
    <col min="6" max="6" width="12.125" customWidth="1"/>
    <col min="7" max="7" width="13" customWidth="1"/>
    <col min="8" max="25" width="7.625" customWidth="1"/>
  </cols>
  <sheetData>
    <row r="1" spans="1:25" x14ac:dyDescent="0.25">
      <c r="A1" s="1" t="s">
        <v>0</v>
      </c>
    </row>
    <row r="2" spans="1:25" x14ac:dyDescent="0.25">
      <c r="A2" s="1" t="s">
        <v>5</v>
      </c>
    </row>
    <row r="3" spans="1:25" x14ac:dyDescent="0.25">
      <c r="A3" s="2" t="s">
        <v>2</v>
      </c>
    </row>
    <row r="4" spans="1:25" x14ac:dyDescent="0.25">
      <c r="B4" s="3" t="s">
        <v>4</v>
      </c>
      <c r="C4" s="3" t="s">
        <v>6</v>
      </c>
      <c r="D4" s="3" t="s">
        <v>4</v>
      </c>
      <c r="E4" s="3" t="s">
        <v>6</v>
      </c>
      <c r="F4" s="4" t="s">
        <v>7</v>
      </c>
      <c r="G4" s="4" t="s">
        <v>4</v>
      </c>
    </row>
    <row r="5" spans="1:25" x14ac:dyDescent="0.25">
      <c r="B5" s="5">
        <v>43100</v>
      </c>
      <c r="C5" s="5">
        <v>43190</v>
      </c>
      <c r="D5" s="5">
        <v>43465</v>
      </c>
      <c r="E5" s="5">
        <v>43555</v>
      </c>
      <c r="F5" s="6">
        <v>43738</v>
      </c>
      <c r="G5" s="6">
        <v>43830</v>
      </c>
    </row>
    <row r="6" spans="1:25" x14ac:dyDescent="0.25">
      <c r="A6" s="8" t="s">
        <v>9</v>
      </c>
      <c r="B6" s="9"/>
      <c r="C6" s="9"/>
      <c r="D6" s="9"/>
      <c r="E6" s="9"/>
    </row>
    <row r="7" spans="1:25" x14ac:dyDescent="0.25">
      <c r="A7" s="2" t="s">
        <v>13</v>
      </c>
      <c r="B7" s="9">
        <v>2278202459</v>
      </c>
      <c r="C7" s="9">
        <v>3408207882</v>
      </c>
      <c r="D7" s="9">
        <v>2353657375</v>
      </c>
      <c r="E7" s="9">
        <v>3399301661</v>
      </c>
      <c r="F7" s="11">
        <v>1190727233</v>
      </c>
      <c r="G7" s="11">
        <v>2311298886</v>
      </c>
      <c r="H7" s="9"/>
      <c r="I7" s="9"/>
    </row>
    <row r="8" spans="1:25" x14ac:dyDescent="0.25">
      <c r="A8" s="2" t="s">
        <v>16</v>
      </c>
      <c r="B8" s="9">
        <v>-1928274469</v>
      </c>
      <c r="C8" s="9">
        <v>-3043640429</v>
      </c>
      <c r="D8" s="9">
        <v>-2083107007</v>
      </c>
      <c r="E8" s="9">
        <v>-3034514618</v>
      </c>
      <c r="F8" s="11">
        <v>-736684097</v>
      </c>
      <c r="G8" s="11">
        <v>-1684430121</v>
      </c>
      <c r="H8" s="9"/>
      <c r="I8" s="9"/>
    </row>
    <row r="9" spans="1:25" x14ac:dyDescent="0.25">
      <c r="A9" s="2" t="s">
        <v>17</v>
      </c>
      <c r="B9" s="9">
        <v>-207025514</v>
      </c>
      <c r="C9" s="9">
        <v>-319023257</v>
      </c>
      <c r="D9" s="9">
        <v>-232067959</v>
      </c>
      <c r="E9" s="9">
        <v>-330074428</v>
      </c>
      <c r="F9" s="11">
        <v>-128101811</v>
      </c>
      <c r="G9" s="11">
        <v>-276475513</v>
      </c>
      <c r="H9" s="9"/>
      <c r="I9" s="9"/>
    </row>
    <row r="10" spans="1:25" ht="15.75" x14ac:dyDescent="0.25">
      <c r="A10" s="13"/>
      <c r="B10" s="14">
        <f t="shared" ref="B10:F10" si="0">SUM(B7:B9)</f>
        <v>142902476</v>
      </c>
      <c r="C10" s="14">
        <f t="shared" si="0"/>
        <v>45544196</v>
      </c>
      <c r="D10" s="14">
        <f t="shared" si="0"/>
        <v>38482409</v>
      </c>
      <c r="E10" s="14">
        <f t="shared" si="0"/>
        <v>34712615</v>
      </c>
      <c r="F10" s="14">
        <f t="shared" si="0"/>
        <v>325941325</v>
      </c>
      <c r="G10" s="14">
        <f>SUM(G7:G9)-1</f>
        <v>350393251</v>
      </c>
      <c r="H10" s="9"/>
      <c r="I10" s="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x14ac:dyDescent="0.25">
      <c r="A11" s="13"/>
      <c r="B11" s="10"/>
      <c r="C11" s="10"/>
      <c r="D11" s="10"/>
      <c r="E11" s="10"/>
      <c r="F11" s="9"/>
      <c r="G11" s="9"/>
      <c r="H11" s="9"/>
      <c r="I11" s="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8" t="s">
        <v>18</v>
      </c>
      <c r="B12" s="10"/>
      <c r="C12" s="10"/>
      <c r="D12" s="10"/>
      <c r="E12" s="10"/>
      <c r="F12" s="9"/>
      <c r="G12" s="9"/>
      <c r="H12" s="9"/>
      <c r="I12" s="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6" t="s">
        <v>19</v>
      </c>
      <c r="B13" s="9">
        <v>-132245739</v>
      </c>
      <c r="C13" s="9">
        <v>-192245739</v>
      </c>
      <c r="D13" s="9">
        <v>-80312852</v>
      </c>
      <c r="E13" s="9">
        <v>-147872054</v>
      </c>
      <c r="F13" s="11">
        <v>-34083065</v>
      </c>
      <c r="G13" s="11">
        <v>-66907419</v>
      </c>
      <c r="H13" s="9"/>
      <c r="I13" s="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6" t="s">
        <v>21</v>
      </c>
      <c r="B14" s="9"/>
      <c r="C14" s="9"/>
      <c r="D14" s="9">
        <v>2520000</v>
      </c>
      <c r="E14" s="9">
        <v>2520000</v>
      </c>
      <c r="F14" s="11">
        <v>0</v>
      </c>
      <c r="G14" s="11">
        <v>0</v>
      </c>
      <c r="H14" s="9"/>
      <c r="I14" s="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4">
        <f t="shared" ref="B15:G15" si="1">SUM(B13:B14)</f>
        <v>-132245739</v>
      </c>
      <c r="C15" s="14">
        <f t="shared" si="1"/>
        <v>-192245739</v>
      </c>
      <c r="D15" s="14">
        <f t="shared" si="1"/>
        <v>-77792852</v>
      </c>
      <c r="E15" s="14">
        <f t="shared" si="1"/>
        <v>-145352054</v>
      </c>
      <c r="F15" s="14">
        <f t="shared" si="1"/>
        <v>-34083065</v>
      </c>
      <c r="G15" s="14">
        <f t="shared" si="1"/>
        <v>-66907419</v>
      </c>
      <c r="H15" s="9"/>
      <c r="I15" s="9"/>
    </row>
    <row r="16" spans="1:25" x14ac:dyDescent="0.25">
      <c r="B16" s="9"/>
      <c r="C16" s="9"/>
      <c r="D16" s="9"/>
      <c r="E16" s="9"/>
      <c r="F16" s="9"/>
      <c r="G16" s="9"/>
      <c r="H16" s="9"/>
      <c r="I16" s="9"/>
    </row>
    <row r="17" spans="1:25" x14ac:dyDescent="0.25">
      <c r="A17" s="8" t="s">
        <v>26</v>
      </c>
      <c r="B17" s="9"/>
      <c r="C17" s="9"/>
      <c r="D17" s="9"/>
      <c r="E17" s="9"/>
      <c r="F17" s="9"/>
      <c r="G17" s="9"/>
      <c r="H17" s="9"/>
      <c r="I17" s="9"/>
    </row>
    <row r="18" spans="1:25" x14ac:dyDescent="0.25">
      <c r="A18" s="2" t="s">
        <v>27</v>
      </c>
      <c r="B18" s="9">
        <v>197645108</v>
      </c>
      <c r="C18" s="9">
        <v>391126226</v>
      </c>
      <c r="D18" s="9">
        <v>314243050</v>
      </c>
      <c r="E18" s="9">
        <v>426290064</v>
      </c>
      <c r="F18" s="11">
        <v>-222618405</v>
      </c>
      <c r="G18" s="11">
        <v>-188264515</v>
      </c>
      <c r="H18" s="9"/>
      <c r="I18" s="9"/>
    </row>
    <row r="19" spans="1:25" x14ac:dyDescent="0.25">
      <c r="A19" t="s">
        <v>29</v>
      </c>
      <c r="B19" s="9"/>
      <c r="C19" s="9"/>
      <c r="D19" s="9"/>
      <c r="E19" s="9">
        <v>-73544853</v>
      </c>
      <c r="F19" s="11">
        <v>-838541</v>
      </c>
      <c r="G19" s="11">
        <v>-1019149</v>
      </c>
      <c r="H19" s="9"/>
      <c r="I19" s="9"/>
    </row>
    <row r="20" spans="1:25" x14ac:dyDescent="0.25">
      <c r="A20" s="16" t="s">
        <v>30</v>
      </c>
      <c r="B20" s="9">
        <v>-168325146</v>
      </c>
      <c r="C20" s="9">
        <v>-274090614</v>
      </c>
      <c r="D20" s="9">
        <v>-238473017</v>
      </c>
      <c r="E20" s="9">
        <v>-198687211</v>
      </c>
      <c r="F20" s="11">
        <v>-48254522</v>
      </c>
      <c r="G20" s="11">
        <v>-79500828</v>
      </c>
      <c r="H20" s="9"/>
      <c r="I20" s="9"/>
    </row>
    <row r="21" spans="1:25" ht="15.75" customHeight="1" x14ac:dyDescent="0.25">
      <c r="A21" s="1"/>
      <c r="B21" s="14">
        <f t="shared" ref="B21:G21" si="2">SUM(B18:B20)</f>
        <v>29319962</v>
      </c>
      <c r="C21" s="14">
        <f t="shared" si="2"/>
        <v>117035612</v>
      </c>
      <c r="D21" s="14">
        <f t="shared" si="2"/>
        <v>75770033</v>
      </c>
      <c r="E21" s="14">
        <f t="shared" si="2"/>
        <v>154058000</v>
      </c>
      <c r="F21" s="14">
        <f t="shared" si="2"/>
        <v>-271711468</v>
      </c>
      <c r="G21" s="14">
        <f t="shared" si="2"/>
        <v>-268784492</v>
      </c>
      <c r="H21" s="9"/>
      <c r="I21" s="9"/>
    </row>
    <row r="22" spans="1:25" ht="15.75" customHeight="1" x14ac:dyDescent="0.25">
      <c r="B22" s="10"/>
      <c r="C22" s="10"/>
      <c r="D22" s="10"/>
      <c r="E22" s="10"/>
      <c r="F22" s="9"/>
      <c r="G22" s="9"/>
      <c r="H22" s="9"/>
      <c r="I22" s="9"/>
    </row>
    <row r="23" spans="1:25" ht="15.75" customHeight="1" x14ac:dyDescent="0.25">
      <c r="A23" s="1" t="s">
        <v>32</v>
      </c>
      <c r="B23" s="10">
        <f t="shared" ref="B23:G23" si="3">SUM(B10+B15+B21)</f>
        <v>39976699</v>
      </c>
      <c r="C23" s="10">
        <f t="shared" si="3"/>
        <v>-29665931</v>
      </c>
      <c r="D23" s="10">
        <f t="shared" si="3"/>
        <v>36459590</v>
      </c>
      <c r="E23" s="10">
        <f t="shared" si="3"/>
        <v>43418561</v>
      </c>
      <c r="F23" s="10">
        <f t="shared" si="3"/>
        <v>20146792</v>
      </c>
      <c r="G23" s="10">
        <f t="shared" si="3"/>
        <v>14701340</v>
      </c>
      <c r="H23" s="9"/>
      <c r="I23" s="9"/>
    </row>
    <row r="24" spans="1:25" ht="15.75" customHeight="1" x14ac:dyDescent="0.25">
      <c r="A24" s="19" t="s">
        <v>34</v>
      </c>
      <c r="B24" s="9">
        <v>52803092</v>
      </c>
      <c r="C24" s="9">
        <v>52803092</v>
      </c>
      <c r="D24" s="9">
        <v>13142405</v>
      </c>
      <c r="E24" s="9">
        <v>13142405</v>
      </c>
      <c r="F24" s="11">
        <v>51623692</v>
      </c>
      <c r="G24" s="11">
        <v>51623692</v>
      </c>
      <c r="H24" s="9"/>
      <c r="I24" s="9"/>
    </row>
    <row r="25" spans="1:25" ht="15.75" customHeight="1" x14ac:dyDescent="0.25">
      <c r="A25" s="19" t="s">
        <v>36</v>
      </c>
      <c r="B25" s="9">
        <v>0</v>
      </c>
      <c r="C25" s="9">
        <v>0</v>
      </c>
      <c r="D25" s="9">
        <v>1830984</v>
      </c>
      <c r="E25" s="9">
        <v>2421624</v>
      </c>
      <c r="F25" s="11">
        <v>584383</v>
      </c>
      <c r="G25" s="11">
        <v>873800</v>
      </c>
      <c r="H25" s="9"/>
      <c r="I25" s="9"/>
    </row>
    <row r="26" spans="1:25" ht="15.75" customHeight="1" x14ac:dyDescent="0.25">
      <c r="A26" s="8" t="s">
        <v>38</v>
      </c>
      <c r="B26" s="15">
        <f t="shared" ref="B26:G26" si="4">SUM(B23:B25)</f>
        <v>92779791</v>
      </c>
      <c r="C26" s="15">
        <f t="shared" si="4"/>
        <v>23137161</v>
      </c>
      <c r="D26" s="15">
        <f t="shared" si="4"/>
        <v>51432979</v>
      </c>
      <c r="E26" s="15">
        <f t="shared" si="4"/>
        <v>58982590</v>
      </c>
      <c r="F26" s="15">
        <f t="shared" si="4"/>
        <v>72354867</v>
      </c>
      <c r="G26" s="15">
        <f t="shared" si="4"/>
        <v>67198832</v>
      </c>
      <c r="H26" s="9"/>
      <c r="I26" s="9"/>
    </row>
    <row r="27" spans="1:25" ht="15.75" customHeight="1" x14ac:dyDescent="0.25">
      <c r="B27" s="9"/>
      <c r="C27" s="9"/>
      <c r="D27" s="9"/>
      <c r="E27" s="9"/>
      <c r="F27" s="9"/>
      <c r="G27" s="9"/>
      <c r="H27" s="9"/>
      <c r="I27" s="9"/>
    </row>
    <row r="28" spans="1:25" ht="15.75" customHeight="1" x14ac:dyDescent="0.25">
      <c r="A28" s="8" t="s">
        <v>39</v>
      </c>
      <c r="B28" s="22">
        <f>B10/('1'!B36/10)</f>
        <v>0.62983671618399151</v>
      </c>
      <c r="C28" s="22">
        <f>C10/('1'!C36/10)</f>
        <v>0.19117537960030789</v>
      </c>
      <c r="D28" s="22">
        <f>D10/('1'!D36/10)</f>
        <v>0.16153296826313457</v>
      </c>
      <c r="E28" s="22">
        <f>E10/('1'!E36/10)</f>
        <v>0.14570895853025753</v>
      </c>
      <c r="F28" s="22">
        <f>F10/('1'!F36/10)</f>
        <v>1.3681645997491745</v>
      </c>
      <c r="G28" s="22">
        <f>G10/('1'!G36/10)</f>
        <v>1.4708035012412957</v>
      </c>
      <c r="H28" s="9"/>
      <c r="I28" s="9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8" t="s">
        <v>48</v>
      </c>
      <c r="B29" s="9">
        <f>'1'!B36/10</f>
        <v>226888132</v>
      </c>
      <c r="C29" s="9">
        <f>'1'!C36/10</f>
        <v>238232538.59999999</v>
      </c>
      <c r="D29" s="9">
        <f>'1'!D36/10</f>
        <v>238232538</v>
      </c>
      <c r="E29" s="9">
        <f>'1'!E36/10</f>
        <v>238232538</v>
      </c>
      <c r="F29" s="9">
        <f>'1'!F36/10</f>
        <v>238232538</v>
      </c>
      <c r="G29" s="9">
        <f>'1'!G36/10</f>
        <v>238232538</v>
      </c>
      <c r="H29" s="9"/>
      <c r="I29" s="9"/>
    </row>
    <row r="30" spans="1:25" ht="15.75" customHeight="1" x14ac:dyDescent="0.25">
      <c r="F30" s="9"/>
      <c r="G30" s="9"/>
      <c r="H30" s="9"/>
      <c r="I30" s="9"/>
    </row>
    <row r="31" spans="1:25" ht="15.75" customHeight="1" x14ac:dyDescent="0.25">
      <c r="F31" s="9"/>
      <c r="G31" s="9"/>
      <c r="H31" s="9"/>
      <c r="I31" s="9"/>
    </row>
    <row r="32" spans="1:25" ht="15.75" customHeight="1" x14ac:dyDescent="0.25">
      <c r="F32" s="9"/>
      <c r="G32" s="9"/>
      <c r="H32" s="9"/>
      <c r="I32" s="9"/>
    </row>
    <row r="33" spans="6:9" ht="15.75" customHeight="1" x14ac:dyDescent="0.25">
      <c r="F33" s="9"/>
      <c r="G33" s="9"/>
      <c r="H33" s="9"/>
      <c r="I33" s="9"/>
    </row>
    <row r="34" spans="6:9" ht="15.75" customHeight="1" x14ac:dyDescent="0.25">
      <c r="F34" s="9"/>
      <c r="G34" s="9"/>
      <c r="H34" s="9"/>
      <c r="I34" s="9"/>
    </row>
    <row r="35" spans="6:9" ht="15.75" customHeight="1" x14ac:dyDescent="0.25">
      <c r="F35" s="9"/>
      <c r="G35" s="9"/>
      <c r="H35" s="9"/>
      <c r="I35" s="9"/>
    </row>
    <row r="36" spans="6:9" ht="15.75" customHeight="1" x14ac:dyDescent="0.25">
      <c r="F36" s="9"/>
      <c r="G36" s="9"/>
      <c r="H36" s="9"/>
      <c r="I36" s="9"/>
    </row>
    <row r="37" spans="6:9" ht="15.75" customHeight="1" x14ac:dyDescent="0.25">
      <c r="F37" s="9"/>
      <c r="G37" s="9"/>
      <c r="H37" s="9"/>
      <c r="I37" s="9"/>
    </row>
    <row r="38" spans="6:9" ht="15.75" customHeight="1" x14ac:dyDescent="0.25">
      <c r="F38" s="9"/>
      <c r="G38" s="9"/>
      <c r="H38" s="9"/>
      <c r="I38" s="9"/>
    </row>
    <row r="39" spans="6:9" ht="15.75" customHeight="1" x14ac:dyDescent="0.25">
      <c r="F39" s="9"/>
      <c r="G39" s="9"/>
      <c r="H39" s="9"/>
      <c r="I39" s="9"/>
    </row>
    <row r="40" spans="6:9" ht="15.75" customHeight="1" x14ac:dyDescent="0.25">
      <c r="F40" s="9"/>
      <c r="G40" s="9"/>
      <c r="H40" s="9"/>
      <c r="I40" s="9"/>
    </row>
    <row r="41" spans="6:9" ht="15.75" customHeight="1" x14ac:dyDescent="0.25">
      <c r="F41" s="9"/>
      <c r="G41" s="9"/>
      <c r="H41" s="9"/>
      <c r="I41" s="9"/>
    </row>
    <row r="42" spans="6:9" ht="15.75" customHeight="1" x14ac:dyDescent="0.25">
      <c r="F42" s="9"/>
      <c r="G42" s="9"/>
      <c r="H42" s="9"/>
      <c r="I42" s="9"/>
    </row>
    <row r="43" spans="6:9" ht="15.75" customHeight="1" x14ac:dyDescent="0.25">
      <c r="F43" s="9"/>
      <c r="G43" s="9"/>
      <c r="H43" s="9"/>
      <c r="I43" s="9"/>
    </row>
    <row r="44" spans="6:9" ht="15.75" customHeight="1" x14ac:dyDescent="0.25">
      <c r="F44" s="9"/>
      <c r="G44" s="9"/>
      <c r="H44" s="9"/>
      <c r="I44" s="9"/>
    </row>
    <row r="45" spans="6:9" ht="15.75" customHeight="1" x14ac:dyDescent="0.25">
      <c r="F45" s="9"/>
      <c r="G45" s="9"/>
      <c r="H45" s="9"/>
      <c r="I45" s="9"/>
    </row>
    <row r="46" spans="6:9" ht="15.75" customHeight="1" x14ac:dyDescent="0.25">
      <c r="F46" s="9"/>
      <c r="G46" s="9"/>
      <c r="H46" s="9"/>
      <c r="I46" s="9"/>
    </row>
    <row r="47" spans="6:9" ht="15.75" customHeight="1" x14ac:dyDescent="0.25">
      <c r="F47" s="9"/>
      <c r="G47" s="9"/>
      <c r="H47" s="9"/>
      <c r="I47" s="9"/>
    </row>
    <row r="48" spans="6:9" ht="15.75" customHeight="1" x14ac:dyDescent="0.25">
      <c r="F48" s="9"/>
      <c r="G48" s="9"/>
      <c r="H48" s="9"/>
      <c r="I48" s="9"/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14.5" customWidth="1"/>
    <col min="2" max="6" width="12.75" customWidth="1"/>
    <col min="7" max="26" width="7.625" customWidth="1"/>
  </cols>
  <sheetData>
    <row r="1" spans="1:26" x14ac:dyDescent="0.25">
      <c r="A1" s="1" t="s">
        <v>0</v>
      </c>
    </row>
    <row r="2" spans="1:26" x14ac:dyDescent="0.25">
      <c r="A2" s="1" t="s">
        <v>66</v>
      </c>
    </row>
    <row r="3" spans="1:26" x14ac:dyDescent="0.25">
      <c r="A3" s="2" t="s">
        <v>2</v>
      </c>
    </row>
    <row r="4" spans="1:26" x14ac:dyDescent="0.25">
      <c r="B4" s="27" t="s">
        <v>67</v>
      </c>
      <c r="C4" s="27" t="s">
        <v>68</v>
      </c>
      <c r="D4" s="27" t="s">
        <v>69</v>
      </c>
      <c r="E4" s="27" t="s">
        <v>71</v>
      </c>
      <c r="F4" s="27" t="s">
        <v>72</v>
      </c>
    </row>
    <row r="5" spans="1:26" x14ac:dyDescent="0.25">
      <c r="A5" s="1"/>
      <c r="B5" s="28">
        <v>43465</v>
      </c>
      <c r="C5" s="28">
        <v>43190</v>
      </c>
      <c r="D5" s="28">
        <v>43373</v>
      </c>
      <c r="E5" s="28">
        <v>43465</v>
      </c>
      <c r="F5" s="28">
        <v>43555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1" t="s">
        <v>73</v>
      </c>
      <c r="B6" s="29">
        <f>'2'!B25/'1'!B18</f>
        <v>5.6136296070374613E-3</v>
      </c>
      <c r="C6" s="29">
        <f>'2'!C25/'1'!C18</f>
        <v>9.5441598612081534E-3</v>
      </c>
      <c r="D6" s="29" t="e">
        <f t="shared" ref="D6:D7" si="0">#REF!/#REF!</f>
        <v>#REF!</v>
      </c>
      <c r="E6" s="29">
        <f>'2'!D25/'1'!D18</f>
        <v>-1.1498898086915927E-3</v>
      </c>
      <c r="F6" s="29">
        <f>'2'!E25/'1'!E18</f>
        <v>1.5178306663675553E-3</v>
      </c>
    </row>
    <row r="7" spans="1:26" x14ac:dyDescent="0.25">
      <c r="A7" s="1" t="s">
        <v>76</v>
      </c>
      <c r="B7" s="29">
        <f>'2'!B25/'1'!B38</f>
        <v>1.1221527828506019E-2</v>
      </c>
      <c r="C7" s="29">
        <f>'2'!C25/'1'!C38</f>
        <v>1.9209586875755618E-2</v>
      </c>
      <c r="D7" s="29" t="e">
        <f t="shared" si="0"/>
        <v>#REF!</v>
      </c>
      <c r="E7" s="29">
        <f>'2'!D25/'1'!D38</f>
        <v>-2.4607535825716433E-3</v>
      </c>
      <c r="F7" s="29">
        <f>'2'!E25/'1'!E38</f>
        <v>3.3426993011848173E-3</v>
      </c>
    </row>
    <row r="8" spans="1:26" x14ac:dyDescent="0.25">
      <c r="A8" s="1" t="s">
        <v>77</v>
      </c>
      <c r="B8" s="29">
        <f>('1'!B24)/'1'!B38</f>
        <v>3.0001779501103009E-2</v>
      </c>
      <c r="C8" s="29">
        <f>('1'!C24)/'1'!C38</f>
        <v>3.1611549851147079E-2</v>
      </c>
      <c r="D8" s="29" t="e">
        <f>(#REF!)/#REF!</f>
        <v>#REF!</v>
      </c>
      <c r="E8" s="29">
        <f>('1'!D24)/'1'!D38</f>
        <v>3.764432869119224E-2</v>
      </c>
      <c r="F8" s="29">
        <f>('1'!E24)/'1'!E38</f>
        <v>4.0176388686354286E-2</v>
      </c>
    </row>
    <row r="9" spans="1:26" x14ac:dyDescent="0.25">
      <c r="A9" s="1" t="s">
        <v>78</v>
      </c>
      <c r="B9" s="31">
        <f>'1'!B17/'1'!B33</f>
        <v>1.4962054148314186</v>
      </c>
      <c r="C9" s="31">
        <f>'1'!C17/'1'!C33</f>
        <v>1.5327600556665999</v>
      </c>
      <c r="D9" s="31" t="e">
        <f t="shared" ref="D9:D11" si="1">#REF!/#REF!</f>
        <v>#REF!</v>
      </c>
      <c r="E9" s="31">
        <f>'1'!D17/'1'!D33</f>
        <v>1.2866181466571542</v>
      </c>
      <c r="F9" s="31">
        <f>'1'!E17/'1'!E33</f>
        <v>1.2694593557283569</v>
      </c>
    </row>
    <row r="10" spans="1:26" x14ac:dyDescent="0.25">
      <c r="A10" s="1" t="s">
        <v>79</v>
      </c>
      <c r="B10" s="29">
        <f>'2'!B25/'2'!B7</f>
        <v>2.1806460581711051E-2</v>
      </c>
      <c r="C10" s="29">
        <f>'2'!C25/'2'!C7</f>
        <v>2.4492399980210595E-2</v>
      </c>
      <c r="D10" s="29" t="e">
        <f t="shared" si="1"/>
        <v>#REF!</v>
      </c>
      <c r="E10" s="29">
        <f>'2'!D25/'2'!D7</f>
        <v>-4.9057686420802982E-3</v>
      </c>
      <c r="F10" s="29">
        <f>'2'!E25/'2'!E7</f>
        <v>4.3993354704298234E-3</v>
      </c>
    </row>
    <row r="11" spans="1:26" x14ac:dyDescent="0.25">
      <c r="A11" s="1" t="s">
        <v>80</v>
      </c>
      <c r="B11" s="29">
        <f>'2'!B19/'2'!B7</f>
        <v>3.7265572106155234E-2</v>
      </c>
      <c r="C11" s="29">
        <f>'2'!C19/'2'!C7</f>
        <v>4.0194391718063563E-2</v>
      </c>
      <c r="D11" s="29" t="e">
        <f t="shared" si="1"/>
        <v>#REF!</v>
      </c>
      <c r="E11" s="29">
        <f>'2'!D19/'2'!D7</f>
        <v>3.199706242735982E-3</v>
      </c>
      <c r="F11" s="29">
        <f>'2'!E19/'2'!E7</f>
        <v>1.3557973000301229E-2</v>
      </c>
    </row>
    <row r="12" spans="1:26" x14ac:dyDescent="0.25">
      <c r="A12" s="1" t="s">
        <v>81</v>
      </c>
      <c r="B12" s="29">
        <f>'2'!B25/('1'!B24+'1'!B38)</f>
        <v>1.0894668389739421E-2</v>
      </c>
      <c r="C12" s="29">
        <f>'2'!C25/('1'!C24+'1'!C38)</f>
        <v>1.8620949793095476E-2</v>
      </c>
      <c r="D12" s="29" t="e">
        <f>#REF!/(#REF!+#REF!)</f>
        <v>#REF!</v>
      </c>
      <c r="E12" s="29">
        <f>'2'!D25/('1'!D24+'1'!D38)</f>
        <v>-2.3714807805825487E-3</v>
      </c>
      <c r="F12" s="29">
        <f>'2'!E25/('1'!E24+'1'!E38)</f>
        <v>3.2135889042879877E-3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Anik</cp:lastModifiedBy>
  <dcterms:created xsi:type="dcterms:W3CDTF">2019-02-19T03:18:07Z</dcterms:created>
  <dcterms:modified xsi:type="dcterms:W3CDTF">2020-04-12T16:23:12Z</dcterms:modified>
</cp:coreProperties>
</file>