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s" sheetId="4" r:id="rId4"/>
  </sheets>
  <calcPr calcId="162913"/>
  <extLst>
    <ext uri="GoogleSheetsCustomDataVersion1">
      <go:sheetsCustomData xmlns:go="http://customooxmlschemas.google.com/" r:id="rId8" roundtripDataSignature="AMtx7mhbCjq6igdko0waS6fCMwMBR5FBHw=="/>
    </ext>
  </extLst>
</workbook>
</file>

<file path=xl/calcChain.xml><?xml version="1.0" encoding="utf-8"?>
<calcChain xmlns="http://schemas.openxmlformats.org/spreadsheetml/2006/main">
  <c r="F8" i="4" l="1"/>
  <c r="B8" i="4"/>
  <c r="H42" i="3"/>
  <c r="G42" i="3"/>
  <c r="F42" i="3"/>
  <c r="E42" i="3"/>
  <c r="D42" i="3"/>
  <c r="C42" i="3"/>
  <c r="B42" i="3"/>
  <c r="G41" i="3"/>
  <c r="F41" i="3"/>
  <c r="C41" i="3"/>
  <c r="B41" i="3"/>
  <c r="H34" i="3"/>
  <c r="G34" i="3"/>
  <c r="F34" i="3"/>
  <c r="E34" i="3"/>
  <c r="D34" i="3"/>
  <c r="C34" i="3"/>
  <c r="B34" i="3"/>
  <c r="H25" i="3"/>
  <c r="G25" i="3"/>
  <c r="F25" i="3"/>
  <c r="E25" i="3"/>
  <c r="D25" i="3"/>
  <c r="C25" i="3"/>
  <c r="B25" i="3"/>
  <c r="G17" i="3"/>
  <c r="G36" i="3" s="1"/>
  <c r="G39" i="3" s="1"/>
  <c r="F17" i="3"/>
  <c r="F36" i="3" s="1"/>
  <c r="F39" i="3" s="1"/>
  <c r="E17" i="3"/>
  <c r="C17" i="3"/>
  <c r="C36" i="3" s="1"/>
  <c r="C39" i="3" s="1"/>
  <c r="B17" i="3"/>
  <c r="B36" i="3" s="1"/>
  <c r="B39" i="3" s="1"/>
  <c r="H11" i="3"/>
  <c r="H17" i="3" s="1"/>
  <c r="H41" i="3" s="1"/>
  <c r="G11" i="3"/>
  <c r="F11" i="3"/>
  <c r="E11" i="3"/>
  <c r="D11" i="3"/>
  <c r="D17" i="3" s="1"/>
  <c r="D41" i="3" s="1"/>
  <c r="C11" i="3"/>
  <c r="B11" i="3"/>
  <c r="H27" i="2"/>
  <c r="G27" i="2"/>
  <c r="F27" i="2"/>
  <c r="E27" i="2"/>
  <c r="D27" i="2"/>
  <c r="C27" i="2"/>
  <c r="B27" i="2"/>
  <c r="H21" i="2"/>
  <c r="G21" i="2"/>
  <c r="F21" i="2"/>
  <c r="E21" i="2"/>
  <c r="D21" i="2"/>
  <c r="C21" i="2"/>
  <c r="B21" i="2"/>
  <c r="F18" i="2"/>
  <c r="B18" i="2"/>
  <c r="F15" i="2"/>
  <c r="E15" i="2"/>
  <c r="E18" i="2" s="1"/>
  <c r="B15" i="2"/>
  <c r="H14" i="2"/>
  <c r="G14" i="2"/>
  <c r="F14" i="2"/>
  <c r="E14" i="2"/>
  <c r="D14" i="2"/>
  <c r="C14" i="2"/>
  <c r="B14" i="2"/>
  <c r="H9" i="2"/>
  <c r="G9" i="2"/>
  <c r="G15" i="2" s="1"/>
  <c r="G18" i="2" s="1"/>
  <c r="G20" i="2" s="1"/>
  <c r="G24" i="2" s="1"/>
  <c r="G26" i="2" s="1"/>
  <c r="F9" i="2"/>
  <c r="E9" i="2"/>
  <c r="D9" i="2"/>
  <c r="C9" i="2"/>
  <c r="C15" i="2" s="1"/>
  <c r="C18" i="2" s="1"/>
  <c r="C11" i="4" s="1"/>
  <c r="B9" i="2"/>
  <c r="H48" i="1"/>
  <c r="G48" i="1"/>
  <c r="F48" i="1"/>
  <c r="E48" i="1"/>
  <c r="D48" i="1"/>
  <c r="C48" i="1"/>
  <c r="B48" i="1"/>
  <c r="F47" i="1"/>
  <c r="E47" i="1"/>
  <c r="B47" i="1"/>
  <c r="H43" i="1"/>
  <c r="H47" i="1" s="1"/>
  <c r="G43" i="1"/>
  <c r="F43" i="1"/>
  <c r="E43" i="1"/>
  <c r="E8" i="4" s="1"/>
  <c r="D43" i="1"/>
  <c r="D47" i="1" s="1"/>
  <c r="C43" i="1"/>
  <c r="B43" i="1"/>
  <c r="G37" i="1"/>
  <c r="F37" i="1"/>
  <c r="F45" i="1" s="1"/>
  <c r="C37" i="1"/>
  <c r="B37" i="1"/>
  <c r="B45" i="1" s="1"/>
  <c r="H36" i="1"/>
  <c r="G36" i="1"/>
  <c r="F36" i="1"/>
  <c r="E36" i="1"/>
  <c r="E9" i="4" s="1"/>
  <c r="D36" i="1"/>
  <c r="C36" i="1"/>
  <c r="B36" i="1"/>
  <c r="H28" i="1"/>
  <c r="H37" i="1" s="1"/>
  <c r="H45" i="1" s="1"/>
  <c r="G28" i="1"/>
  <c r="F28" i="1"/>
  <c r="E28" i="1"/>
  <c r="D28" i="1"/>
  <c r="D37" i="1" s="1"/>
  <c r="D45" i="1" s="1"/>
  <c r="C28" i="1"/>
  <c r="B28" i="1"/>
  <c r="H21" i="1"/>
  <c r="G21" i="1"/>
  <c r="D21" i="1"/>
  <c r="C21" i="1"/>
  <c r="H20" i="1"/>
  <c r="G20" i="1"/>
  <c r="F20" i="1"/>
  <c r="F9" i="4" s="1"/>
  <c r="E20" i="1"/>
  <c r="D20" i="1"/>
  <c r="D9" i="4" s="1"/>
  <c r="C20" i="1"/>
  <c r="C9" i="4" s="1"/>
  <c r="B20" i="1"/>
  <c r="B9" i="4" s="1"/>
  <c r="H12" i="1"/>
  <c r="G12" i="1"/>
  <c r="F12" i="1"/>
  <c r="F21" i="1" s="1"/>
  <c r="E12" i="1"/>
  <c r="E21" i="1" s="1"/>
  <c r="D12" i="1"/>
  <c r="C12" i="1"/>
  <c r="B12" i="1"/>
  <c r="B21" i="1" s="1"/>
  <c r="D36" i="3" l="1"/>
  <c r="D39" i="3" s="1"/>
  <c r="B11" i="4"/>
  <c r="B20" i="2"/>
  <c r="B24" i="2" s="1"/>
  <c r="H36" i="3"/>
  <c r="H39" i="3" s="1"/>
  <c r="E37" i="1"/>
  <c r="E45" i="1" s="1"/>
  <c r="C45" i="1"/>
  <c r="C47" i="1"/>
  <c r="C8" i="4"/>
  <c r="G45" i="1"/>
  <c r="G47" i="1"/>
  <c r="D15" i="2"/>
  <c r="D18" i="2" s="1"/>
  <c r="H15" i="2"/>
  <c r="H18" i="2" s="1"/>
  <c r="H20" i="2" s="1"/>
  <c r="H24" i="2" s="1"/>
  <c r="H26" i="2" s="1"/>
  <c r="F11" i="4"/>
  <c r="F20" i="2"/>
  <c r="F24" i="2" s="1"/>
  <c r="E11" i="4"/>
  <c r="E20" i="2"/>
  <c r="E24" i="2" s="1"/>
  <c r="C20" i="2"/>
  <c r="C24" i="2" s="1"/>
  <c r="E41" i="3"/>
  <c r="E36" i="3"/>
  <c r="E39" i="3" s="1"/>
  <c r="D8" i="4"/>
  <c r="C10" i="4" l="1"/>
  <c r="C6" i="4"/>
  <c r="C12" i="4"/>
  <c r="C26" i="2"/>
  <c r="C7" i="4"/>
  <c r="E12" i="4"/>
  <c r="E26" i="2"/>
  <c r="E7" i="4"/>
  <c r="E10" i="4"/>
  <c r="E6" i="4"/>
  <c r="D11" i="4"/>
  <c r="D20" i="2"/>
  <c r="D24" i="2" s="1"/>
  <c r="B7" i="4"/>
  <c r="B10" i="4"/>
  <c r="B6" i="4"/>
  <c r="B12" i="4"/>
  <c r="B26" i="2"/>
  <c r="F7" i="4"/>
  <c r="F10" i="4"/>
  <c r="F6" i="4"/>
  <c r="F12" i="4"/>
  <c r="F26" i="2"/>
  <c r="D12" i="4" l="1"/>
  <c r="D26" i="2"/>
  <c r="D7" i="4"/>
  <c r="D10" i="4"/>
  <c r="D6" i="4"/>
</calcChain>
</file>

<file path=xl/sharedStrings.xml><?xml version="1.0" encoding="utf-8"?>
<sst xmlns="http://schemas.openxmlformats.org/spreadsheetml/2006/main" count="121" uniqueCount="97">
  <si>
    <t>MATIN SPINNING MILLS LIMITED</t>
  </si>
  <si>
    <t>Income Statement</t>
  </si>
  <si>
    <t>Cash Flow Statement</t>
  </si>
  <si>
    <t>Balance Sheet</t>
  </si>
  <si>
    <t>As at quarter end</t>
  </si>
  <si>
    <t>Quarter 2</t>
  </si>
  <si>
    <t>Quarter 3</t>
  </si>
  <si>
    <t>Quarter 1</t>
  </si>
  <si>
    <t>Net Cash Flows - Operating Activities</t>
  </si>
  <si>
    <t>ASSETS</t>
  </si>
  <si>
    <t>Net Revenues</t>
  </si>
  <si>
    <t xml:space="preserve">Cash Generated from Operations </t>
  </si>
  <si>
    <t>NON CURRENT ASSETS</t>
  </si>
  <si>
    <t>Cash received from customers &amp; other</t>
  </si>
  <si>
    <t>Fixed Assets (At WDV)</t>
  </si>
  <si>
    <t>Cost of goods sold</t>
  </si>
  <si>
    <t>Other income</t>
  </si>
  <si>
    <t>Gross Profit</t>
  </si>
  <si>
    <t>Investment</t>
  </si>
  <si>
    <t>Capital Work in Progress</t>
  </si>
  <si>
    <t>Operating Incomes/Expenses</t>
  </si>
  <si>
    <t>Other Income</t>
  </si>
  <si>
    <t>Administrative expenses</t>
  </si>
  <si>
    <t>CURRENT ASSETS</t>
  </si>
  <si>
    <t>Distribution Expenses</t>
  </si>
  <si>
    <t>Cash paid to emlployees</t>
  </si>
  <si>
    <t>Inventories</t>
  </si>
  <si>
    <t>Materials in Transit</t>
  </si>
  <si>
    <t>Trade receivables</t>
  </si>
  <si>
    <t>Cash paid to suppliers</t>
  </si>
  <si>
    <t>Advances,deposit and repayments</t>
  </si>
  <si>
    <t>Cash &amp; Cash equivalents</t>
  </si>
  <si>
    <t>Operating Profit</t>
  </si>
  <si>
    <t>Interest Paid</t>
  </si>
  <si>
    <t>Income tax paid</t>
  </si>
  <si>
    <t>Non-Operating Income/(Expenses)</t>
  </si>
  <si>
    <t>Payment made to WPPF</t>
  </si>
  <si>
    <t>Financial Expenses</t>
  </si>
  <si>
    <t>Profit Before contribution to WPPF</t>
  </si>
  <si>
    <t>Contribution to WPPF &amp; WF</t>
  </si>
  <si>
    <t>Profit Before Taxation</t>
  </si>
  <si>
    <t>Liabilities and Capital</t>
  </si>
  <si>
    <t>Liabilities</t>
  </si>
  <si>
    <t>Provision for Taxation</t>
  </si>
  <si>
    <t>Net Cash Flows - Investment Activities</t>
  </si>
  <si>
    <t>Non Current Liabilities</t>
  </si>
  <si>
    <t>Current</t>
  </si>
  <si>
    <t>Deferred</t>
  </si>
  <si>
    <t>Deferred tax liability</t>
  </si>
  <si>
    <t>Acquisition of property, plant &amp; equipment</t>
  </si>
  <si>
    <t>Net Profit</t>
  </si>
  <si>
    <t>Long term Debt</t>
  </si>
  <si>
    <t>Capital work in progress</t>
  </si>
  <si>
    <t>Earnings per share (par value Taka 10)</t>
  </si>
  <si>
    <t>Investment in marketable securities</t>
  </si>
  <si>
    <t>Dividend income</t>
  </si>
  <si>
    <t>Interest on FDR and bank accounts</t>
  </si>
  <si>
    <t>Current Liabilities</t>
  </si>
  <si>
    <t>Long Term Loan (Current Portion)</t>
  </si>
  <si>
    <t>Short term loan from bank</t>
  </si>
  <si>
    <t>Share Application money</t>
  </si>
  <si>
    <t>Shares to Calculate EPS</t>
  </si>
  <si>
    <t>Accounts payable</t>
  </si>
  <si>
    <t>Provision &amp; Accruals</t>
  </si>
  <si>
    <t>Net Cash Flows - Financing Activities</t>
  </si>
  <si>
    <t>Tem Loan Repaid</t>
  </si>
  <si>
    <t>Shareholders’ Equity</t>
  </si>
  <si>
    <t>Term loan received</t>
  </si>
  <si>
    <t>Share capital</t>
  </si>
  <si>
    <t>Share premium</t>
  </si>
  <si>
    <t>Short Term Loan Received</t>
  </si>
  <si>
    <t>Retained earning</t>
  </si>
  <si>
    <t>Revaluation Surplus</t>
  </si>
  <si>
    <t>Short term loan repaid</t>
  </si>
  <si>
    <t>Dividend paid</t>
  </si>
  <si>
    <t>Ratio</t>
  </si>
  <si>
    <t>Q1</t>
  </si>
  <si>
    <t>Q2</t>
  </si>
  <si>
    <t>Share application money refunded</t>
  </si>
  <si>
    <t>Q3</t>
  </si>
  <si>
    <t>Q4</t>
  </si>
  <si>
    <t>Q5</t>
  </si>
  <si>
    <t>Return on Asset (ROA)</t>
  </si>
  <si>
    <t>Net assets value per share</t>
  </si>
  <si>
    <t>Return on Equity (ROE)</t>
  </si>
  <si>
    <t>Net Change in Cash Flows</t>
  </si>
  <si>
    <t>Shares to calculate NAVPS</t>
  </si>
  <si>
    <t>Cash and Cash Equivalents at Beginning Period</t>
  </si>
  <si>
    <t>Debt to Equity</t>
  </si>
  <si>
    <t>Effects of exchange rate changes on cash and cash equivalents</t>
  </si>
  <si>
    <t>Cash and Cash Equivalents at End of Period</t>
  </si>
  <si>
    <t>Current Ratio</t>
  </si>
  <si>
    <t>Net Operating Cash Flow Per Share</t>
  </si>
  <si>
    <t>Net Margin</t>
  </si>
  <si>
    <t>Operating Margin</t>
  </si>
  <si>
    <t>Shares to Calculate NOCFPS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</si>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</sst>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b/>
      <sz val="11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b/>
      <u/>
      <sz val="12"/>
      <color theme="1"/>
      <name val="Calibri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4" fontId="4" fillId="0" borderId="0" xfId="0" applyNumberFormat="1" applyFont="1"/>
    <xf numFmtId="0" fontId="6" fillId="0" borderId="0" xfId="0" applyFont="1"/>
    <xf numFmtId="164" fontId="7" fillId="0" borderId="0" xfId="0" applyNumberFormat="1" applyFont="1" applyAlignment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0" borderId="0" xfId="0" applyNumberFormat="1" applyFont="1"/>
    <xf numFmtId="0" fontId="4" fillId="0" borderId="0" xfId="0" applyFont="1"/>
    <xf numFmtId="164" fontId="4" fillId="0" borderId="2" xfId="0" applyNumberFormat="1" applyFont="1" applyBorder="1"/>
    <xf numFmtId="0" fontId="2" fillId="0" borderId="0" xfId="0" applyFont="1" applyAlignment="1"/>
    <xf numFmtId="0" fontId="1" fillId="0" borderId="3" xfId="0" applyFont="1" applyBorder="1"/>
    <xf numFmtId="164" fontId="1" fillId="0" borderId="4" xfId="0" applyNumberFormat="1" applyFont="1" applyBorder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3" fontId="1" fillId="0" borderId="5" xfId="0" applyNumberFormat="1" applyFont="1" applyBorder="1"/>
    <xf numFmtId="164" fontId="9" fillId="0" borderId="0" xfId="0" applyNumberFormat="1" applyFont="1"/>
    <xf numFmtId="0" fontId="1" fillId="0" borderId="6" xfId="0" applyFont="1" applyBorder="1"/>
    <xf numFmtId="15" fontId="1" fillId="0" borderId="1" xfId="0" applyNumberFormat="1" applyFont="1" applyBorder="1" applyAlignment="1">
      <alignment horizontal="right"/>
    </xf>
    <xf numFmtId="10" fontId="4" fillId="0" borderId="0" xfId="0" applyNumberFormat="1" applyFont="1"/>
    <xf numFmtId="2" fontId="4" fillId="0" borderId="0" xfId="0" applyNumberFormat="1" applyFont="1"/>
    <xf numFmtId="2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12.625" defaultRowHeight="15" customHeight="1" x14ac:dyDescent="0.2"/>
  <cols>
    <col min="1" max="1" width="32.75" customWidth="1"/>
    <col min="2" max="2" width="15.375" customWidth="1"/>
    <col min="3" max="5" width="12.5" customWidth="1"/>
    <col min="6" max="6" width="13.375" customWidth="1"/>
    <col min="7" max="7" width="12.5" customWidth="1"/>
    <col min="8" max="8" width="12.875" customWidth="1"/>
    <col min="9" max="26" width="7.625" customWidth="1"/>
  </cols>
  <sheetData>
    <row r="1" spans="1:10" x14ac:dyDescent="0.25">
      <c r="A1" s="1" t="s">
        <v>0</v>
      </c>
    </row>
    <row r="2" spans="1:10" x14ac:dyDescent="0.25">
      <c r="A2" s="1" t="s">
        <v>3</v>
      </c>
    </row>
    <row r="3" spans="1:10" x14ac:dyDescent="0.25">
      <c r="A3" s="2" t="s">
        <v>4</v>
      </c>
    </row>
    <row r="4" spans="1:10" ht="15.75" x14ac:dyDescent="0.25">
      <c r="A4" s="3"/>
      <c r="B4" s="7"/>
      <c r="C4" s="7"/>
      <c r="D4" s="7"/>
      <c r="E4" s="7"/>
      <c r="F4" s="7"/>
    </row>
    <row r="5" spans="1:10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6" t="s">
        <v>7</v>
      </c>
      <c r="H5" s="8" t="s">
        <v>5</v>
      </c>
    </row>
    <row r="6" spans="1:10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10" x14ac:dyDescent="0.25">
      <c r="A7" s="12" t="s">
        <v>9</v>
      </c>
      <c r="B7" s="13"/>
      <c r="C7" s="13"/>
      <c r="D7" s="13"/>
      <c r="E7" s="13"/>
      <c r="F7" s="13"/>
      <c r="G7" s="13"/>
    </row>
    <row r="8" spans="1:10" x14ac:dyDescent="0.25">
      <c r="A8" s="14" t="s">
        <v>12</v>
      </c>
      <c r="B8" s="13"/>
      <c r="C8" s="13"/>
      <c r="D8" s="13"/>
      <c r="E8" s="13"/>
      <c r="F8" s="13"/>
      <c r="G8" s="13"/>
    </row>
    <row r="9" spans="1:10" x14ac:dyDescent="0.25">
      <c r="A9" s="2" t="s">
        <v>14</v>
      </c>
      <c r="B9" s="13">
        <v>4196152818</v>
      </c>
      <c r="C9" s="13">
        <v>4124717323</v>
      </c>
      <c r="D9" s="13">
        <v>4092952531</v>
      </c>
      <c r="E9" s="13">
        <v>4064334013</v>
      </c>
      <c r="F9" s="13">
        <v>4022107306</v>
      </c>
      <c r="G9" s="15">
        <v>4148531083</v>
      </c>
      <c r="H9" s="15">
        <v>4094476282</v>
      </c>
      <c r="I9" s="13"/>
      <c r="J9" s="13"/>
    </row>
    <row r="10" spans="1:10" x14ac:dyDescent="0.25">
      <c r="A10" s="2" t="s">
        <v>18</v>
      </c>
      <c r="B10" s="13">
        <v>43172127</v>
      </c>
      <c r="C10" s="13">
        <v>36932581</v>
      </c>
      <c r="D10" s="13">
        <v>36119115</v>
      </c>
      <c r="E10" s="13">
        <v>37915949</v>
      </c>
      <c r="F10" s="13">
        <v>37197376</v>
      </c>
      <c r="G10" s="15">
        <v>29596583</v>
      </c>
      <c r="H10" s="15">
        <v>31500895</v>
      </c>
      <c r="I10" s="13"/>
      <c r="J10" s="13"/>
    </row>
    <row r="11" spans="1:10" x14ac:dyDescent="0.25">
      <c r="A11" s="2" t="s">
        <v>19</v>
      </c>
      <c r="B11" s="13">
        <v>34512279</v>
      </c>
      <c r="C11" s="13">
        <v>41502119</v>
      </c>
      <c r="D11" s="13">
        <v>33789250</v>
      </c>
      <c r="E11" s="13">
        <v>52033909</v>
      </c>
      <c r="F11" s="13">
        <v>38014683</v>
      </c>
      <c r="G11" s="15">
        <v>65976267</v>
      </c>
      <c r="H11" s="15">
        <v>60872440</v>
      </c>
      <c r="I11" s="13"/>
      <c r="J11" s="13"/>
    </row>
    <row r="12" spans="1:10" x14ac:dyDescent="0.25">
      <c r="A12" s="1"/>
      <c r="B12" s="17">
        <f t="shared" ref="B12:H12" si="0">SUM(B9:B11)</f>
        <v>4273837224</v>
      </c>
      <c r="C12" s="17">
        <f t="shared" si="0"/>
        <v>4203152023</v>
      </c>
      <c r="D12" s="17">
        <f t="shared" si="0"/>
        <v>4162860896</v>
      </c>
      <c r="E12" s="17">
        <f t="shared" si="0"/>
        <v>4154283871</v>
      </c>
      <c r="F12" s="17">
        <f t="shared" si="0"/>
        <v>4097319365</v>
      </c>
      <c r="G12" s="17">
        <f t="shared" si="0"/>
        <v>4244103933</v>
      </c>
      <c r="H12" s="17">
        <f t="shared" si="0"/>
        <v>4186849617</v>
      </c>
      <c r="I12" s="13"/>
      <c r="J12" s="13"/>
    </row>
    <row r="13" spans="1:10" x14ac:dyDescent="0.25">
      <c r="A13" s="1"/>
      <c r="B13" s="18"/>
      <c r="C13" s="18"/>
      <c r="D13" s="18"/>
      <c r="E13" s="18"/>
      <c r="F13" s="18"/>
      <c r="G13" s="13"/>
      <c r="H13" s="13"/>
      <c r="I13" s="13"/>
      <c r="J13" s="13"/>
    </row>
    <row r="14" spans="1:10" x14ac:dyDescent="0.25">
      <c r="A14" s="14" t="s">
        <v>23</v>
      </c>
      <c r="B14" s="13"/>
      <c r="C14" s="13"/>
      <c r="D14" s="13"/>
      <c r="E14" s="13"/>
      <c r="F14" s="13"/>
      <c r="G14" s="13"/>
      <c r="H14" s="13"/>
      <c r="I14" s="13"/>
      <c r="J14" s="13"/>
    </row>
    <row r="15" spans="1:10" x14ac:dyDescent="0.25">
      <c r="A15" s="2" t="s">
        <v>26</v>
      </c>
      <c r="B15" s="13">
        <v>979155203</v>
      </c>
      <c r="C15" s="13">
        <v>691649873</v>
      </c>
      <c r="D15" s="13">
        <v>1002689118</v>
      </c>
      <c r="E15" s="13">
        <v>976413095</v>
      </c>
      <c r="F15" s="13">
        <v>796568344</v>
      </c>
      <c r="G15" s="15">
        <v>629765334</v>
      </c>
      <c r="H15" s="15">
        <v>662951635</v>
      </c>
      <c r="I15" s="13"/>
      <c r="J15" s="13"/>
    </row>
    <row r="16" spans="1:10" x14ac:dyDescent="0.25">
      <c r="A16" s="2" t="s">
        <v>27</v>
      </c>
      <c r="B16" s="13">
        <v>166256333</v>
      </c>
      <c r="C16" s="13">
        <v>454303019</v>
      </c>
      <c r="D16" s="13">
        <v>106318837</v>
      </c>
      <c r="E16" s="13">
        <v>126854704</v>
      </c>
      <c r="F16" s="13">
        <v>289930367</v>
      </c>
      <c r="G16" s="15">
        <v>404831462</v>
      </c>
      <c r="H16" s="15">
        <v>132125769</v>
      </c>
      <c r="I16" s="13"/>
      <c r="J16" s="13"/>
    </row>
    <row r="17" spans="1:10" x14ac:dyDescent="0.25">
      <c r="A17" s="2" t="s">
        <v>28</v>
      </c>
      <c r="B17" s="13">
        <v>617961347</v>
      </c>
      <c r="C17" s="13">
        <v>923268955</v>
      </c>
      <c r="D17" s="13">
        <v>1031034011</v>
      </c>
      <c r="E17" s="13">
        <v>1277561814</v>
      </c>
      <c r="F17" s="13">
        <v>724956649</v>
      </c>
      <c r="G17" s="15">
        <v>896363036</v>
      </c>
      <c r="H17" s="15">
        <v>865280307</v>
      </c>
      <c r="I17" s="13"/>
      <c r="J17" s="13"/>
    </row>
    <row r="18" spans="1:10" x14ac:dyDescent="0.25">
      <c r="A18" s="2" t="s">
        <v>30</v>
      </c>
      <c r="B18" s="13">
        <v>210225833</v>
      </c>
      <c r="C18" s="13">
        <v>206796962</v>
      </c>
      <c r="D18" s="13">
        <v>249553879</v>
      </c>
      <c r="E18" s="13">
        <v>234987717</v>
      </c>
      <c r="F18" s="13">
        <v>252200054</v>
      </c>
      <c r="G18" s="15">
        <v>279906119</v>
      </c>
      <c r="H18" s="15">
        <v>298958988</v>
      </c>
      <c r="I18" s="13"/>
      <c r="J18" s="13"/>
    </row>
    <row r="19" spans="1:10" x14ac:dyDescent="0.25">
      <c r="A19" s="2" t="s">
        <v>31</v>
      </c>
      <c r="B19" s="13">
        <v>110965858</v>
      </c>
      <c r="C19" s="13">
        <v>159163290</v>
      </c>
      <c r="D19" s="13">
        <v>198969803</v>
      </c>
      <c r="E19" s="13">
        <v>102971645</v>
      </c>
      <c r="F19" s="13">
        <v>81674173</v>
      </c>
      <c r="G19" s="15">
        <v>221608080</v>
      </c>
      <c r="H19" s="15">
        <v>325478775</v>
      </c>
      <c r="I19" s="13"/>
      <c r="J19" s="13"/>
    </row>
    <row r="20" spans="1:10" x14ac:dyDescent="0.25">
      <c r="A20" s="1"/>
      <c r="B20" s="16">
        <f t="shared" ref="B20:H20" si="1">SUM(B15:B19)</f>
        <v>2084564574</v>
      </c>
      <c r="C20" s="16">
        <f t="shared" si="1"/>
        <v>2435182099</v>
      </c>
      <c r="D20" s="16">
        <f t="shared" si="1"/>
        <v>2588565648</v>
      </c>
      <c r="E20" s="16">
        <f t="shared" si="1"/>
        <v>2718788975</v>
      </c>
      <c r="F20" s="16">
        <f t="shared" si="1"/>
        <v>2145329587</v>
      </c>
      <c r="G20" s="16">
        <f t="shared" si="1"/>
        <v>2432474031</v>
      </c>
      <c r="H20" s="16">
        <f t="shared" si="1"/>
        <v>2284795474</v>
      </c>
      <c r="I20" s="13"/>
      <c r="J20" s="13"/>
    </row>
    <row r="21" spans="1:10" ht="15.75" customHeight="1" x14ac:dyDescent="0.25">
      <c r="A21" s="1"/>
      <c r="B21" s="23">
        <f t="shared" ref="B21:H21" si="2">B12+B20</f>
        <v>6358401798</v>
      </c>
      <c r="C21" s="23">
        <f t="shared" si="2"/>
        <v>6638334122</v>
      </c>
      <c r="D21" s="23">
        <f t="shared" si="2"/>
        <v>6751426544</v>
      </c>
      <c r="E21" s="23">
        <f t="shared" si="2"/>
        <v>6873072846</v>
      </c>
      <c r="F21" s="23">
        <f t="shared" si="2"/>
        <v>6242648952</v>
      </c>
      <c r="G21" s="23">
        <f t="shared" si="2"/>
        <v>6676577964</v>
      </c>
      <c r="H21" s="23">
        <f t="shared" si="2"/>
        <v>6471645091</v>
      </c>
      <c r="I21" s="13"/>
      <c r="J21" s="13"/>
    </row>
    <row r="22" spans="1:10" ht="15.75" customHeight="1" x14ac:dyDescent="0.25">
      <c r="A22" s="1"/>
      <c r="B22" s="18"/>
      <c r="C22" s="18"/>
      <c r="D22" s="18"/>
      <c r="E22" s="18"/>
      <c r="F22" s="18"/>
      <c r="G22" s="13"/>
      <c r="H22" s="13"/>
      <c r="I22" s="13"/>
      <c r="J22" s="13"/>
    </row>
    <row r="23" spans="1:10" ht="15.75" customHeight="1" x14ac:dyDescent="0.25">
      <c r="A23" s="25" t="s">
        <v>41</v>
      </c>
      <c r="B23" s="13"/>
      <c r="C23" s="13"/>
      <c r="D23" s="13"/>
      <c r="E23" s="13"/>
      <c r="F23" s="13"/>
      <c r="G23" s="13"/>
      <c r="H23" s="13"/>
      <c r="I23" s="13"/>
      <c r="J23" s="13"/>
    </row>
    <row r="24" spans="1:10" ht="15.75" customHeight="1" x14ac:dyDescent="0.25">
      <c r="A24" s="26" t="s">
        <v>42</v>
      </c>
      <c r="B24" s="13"/>
      <c r="C24" s="13"/>
      <c r="D24" s="13"/>
      <c r="E24" s="13"/>
      <c r="F24" s="13"/>
      <c r="G24" s="13"/>
      <c r="H24" s="13"/>
      <c r="I24" s="13"/>
      <c r="J24" s="13"/>
    </row>
    <row r="25" spans="1:10" ht="15.75" customHeight="1" x14ac:dyDescent="0.25">
      <c r="A25" s="14" t="s">
        <v>45</v>
      </c>
      <c r="B25" s="13"/>
      <c r="C25" s="13"/>
      <c r="D25" s="13"/>
      <c r="E25" s="13"/>
      <c r="F25" s="13"/>
      <c r="G25" s="13"/>
      <c r="H25" s="13"/>
      <c r="I25" s="13"/>
      <c r="J25" s="13"/>
    </row>
    <row r="26" spans="1:10" ht="15.75" customHeight="1" x14ac:dyDescent="0.25">
      <c r="A26" s="2" t="s">
        <v>48</v>
      </c>
      <c r="B26" s="13">
        <v>188978458</v>
      </c>
      <c r="C26" s="13">
        <v>195144423</v>
      </c>
      <c r="D26" s="13">
        <v>212575674</v>
      </c>
      <c r="E26" s="13">
        <v>221002451</v>
      </c>
      <c r="F26" s="13">
        <v>232139723</v>
      </c>
      <c r="G26" s="15">
        <v>207750205</v>
      </c>
      <c r="H26" s="15">
        <v>210201233</v>
      </c>
      <c r="I26" s="13"/>
      <c r="J26" s="13"/>
    </row>
    <row r="27" spans="1:10" ht="15.75" customHeight="1" x14ac:dyDescent="0.25">
      <c r="A27" s="19" t="s">
        <v>51</v>
      </c>
      <c r="B27" s="13">
        <v>408479443</v>
      </c>
      <c r="C27" s="13">
        <v>404941995</v>
      </c>
      <c r="D27" s="13">
        <v>323164691</v>
      </c>
      <c r="E27" s="13">
        <v>311217124</v>
      </c>
      <c r="F27" s="13">
        <v>276349995</v>
      </c>
      <c r="G27" s="15">
        <v>354600891</v>
      </c>
      <c r="H27" s="15">
        <v>311016888</v>
      </c>
      <c r="I27" s="13"/>
      <c r="J27" s="13"/>
    </row>
    <row r="28" spans="1:10" ht="15.75" customHeight="1" x14ac:dyDescent="0.25">
      <c r="A28" s="1"/>
      <c r="B28" s="17">
        <f t="shared" ref="B28:H28" si="3">SUM(B26:B27)</f>
        <v>597457901</v>
      </c>
      <c r="C28" s="17">
        <f t="shared" si="3"/>
        <v>600086418</v>
      </c>
      <c r="D28" s="17">
        <f t="shared" si="3"/>
        <v>535740365</v>
      </c>
      <c r="E28" s="17">
        <f t="shared" si="3"/>
        <v>532219575</v>
      </c>
      <c r="F28" s="17">
        <f t="shared" si="3"/>
        <v>508489718</v>
      </c>
      <c r="G28" s="17">
        <f t="shared" si="3"/>
        <v>562351096</v>
      </c>
      <c r="H28" s="17">
        <f t="shared" si="3"/>
        <v>521218121</v>
      </c>
      <c r="I28" s="13"/>
      <c r="J28" s="13"/>
    </row>
    <row r="29" spans="1:10" ht="15.75" customHeight="1" x14ac:dyDescent="0.25">
      <c r="A29" s="1"/>
      <c r="B29" s="18"/>
      <c r="C29" s="18"/>
      <c r="D29" s="18"/>
      <c r="E29" s="18"/>
      <c r="F29" s="18"/>
      <c r="G29" s="13"/>
      <c r="H29" s="13"/>
      <c r="I29" s="13"/>
      <c r="J29" s="13"/>
    </row>
    <row r="30" spans="1:10" ht="15.75" customHeight="1" x14ac:dyDescent="0.25">
      <c r="A30" s="14" t="s">
        <v>57</v>
      </c>
      <c r="B30" s="13"/>
      <c r="C30" s="13"/>
      <c r="D30" s="13"/>
      <c r="E30" s="13"/>
      <c r="F30" s="13"/>
      <c r="G30" s="13"/>
      <c r="H30" s="13"/>
      <c r="I30" s="13"/>
      <c r="J30" s="13"/>
    </row>
    <row r="31" spans="1:10" ht="15.75" customHeight="1" x14ac:dyDescent="0.25">
      <c r="A31" s="2" t="s">
        <v>58</v>
      </c>
      <c r="B31" s="13">
        <v>235432382</v>
      </c>
      <c r="C31" s="13">
        <v>188294304</v>
      </c>
      <c r="D31" s="13">
        <v>190016508</v>
      </c>
      <c r="E31" s="13">
        <v>190016508</v>
      </c>
      <c r="F31" s="13">
        <v>191279458</v>
      </c>
      <c r="G31" s="15">
        <v>193920170</v>
      </c>
      <c r="H31" s="15">
        <v>195068306</v>
      </c>
      <c r="I31" s="13"/>
      <c r="J31" s="13"/>
    </row>
    <row r="32" spans="1:10" ht="15.75" customHeight="1" x14ac:dyDescent="0.25">
      <c r="A32" s="2" t="s">
        <v>59</v>
      </c>
      <c r="B32" s="13">
        <v>976741526</v>
      </c>
      <c r="C32" s="13">
        <v>1316326363</v>
      </c>
      <c r="D32" s="13">
        <v>1459533729</v>
      </c>
      <c r="E32" s="13">
        <v>1502776378</v>
      </c>
      <c r="F32" s="13">
        <v>1068101842</v>
      </c>
      <c r="G32" s="15">
        <v>1437377896</v>
      </c>
      <c r="H32" s="15">
        <v>1219936804</v>
      </c>
      <c r="I32" s="13"/>
      <c r="J32" s="13"/>
    </row>
    <row r="33" spans="1:26" ht="15.75" customHeight="1" x14ac:dyDescent="0.25">
      <c r="A33" s="2" t="s">
        <v>60</v>
      </c>
      <c r="B33" s="13">
        <v>4553160</v>
      </c>
      <c r="C33" s="13">
        <v>4553160</v>
      </c>
      <c r="D33" s="13">
        <v>4553160</v>
      </c>
      <c r="E33" s="13">
        <v>4553160</v>
      </c>
      <c r="F33" s="13">
        <v>4553160</v>
      </c>
      <c r="G33" s="15">
        <v>4553160</v>
      </c>
      <c r="H33" s="15">
        <v>4553160</v>
      </c>
      <c r="I33" s="13"/>
      <c r="J33" s="13"/>
    </row>
    <row r="34" spans="1:26" ht="15.75" customHeight="1" x14ac:dyDescent="0.25">
      <c r="A34" s="2" t="s">
        <v>62</v>
      </c>
      <c r="B34" s="13">
        <v>153017146</v>
      </c>
      <c r="C34" s="13">
        <v>188059624</v>
      </c>
      <c r="D34" s="13">
        <v>117592741</v>
      </c>
      <c r="E34" s="13">
        <v>142771849</v>
      </c>
      <c r="F34" s="13">
        <v>198690376</v>
      </c>
      <c r="G34" s="15">
        <v>141244552</v>
      </c>
      <c r="H34" s="15">
        <v>262657474</v>
      </c>
      <c r="I34" s="13"/>
      <c r="J34" s="13"/>
    </row>
    <row r="35" spans="1:26" ht="15.75" customHeight="1" x14ac:dyDescent="0.25">
      <c r="A35" s="2" t="s">
        <v>63</v>
      </c>
      <c r="B35" s="13">
        <v>156845604</v>
      </c>
      <c r="C35" s="13">
        <v>159626532</v>
      </c>
      <c r="D35" s="13">
        <v>135454787</v>
      </c>
      <c r="E35" s="13">
        <v>138510063</v>
      </c>
      <c r="F35" s="13">
        <v>106962135</v>
      </c>
      <c r="G35" s="15">
        <v>136906550</v>
      </c>
      <c r="H35" s="15">
        <v>152540253</v>
      </c>
      <c r="I35" s="13"/>
      <c r="J35" s="13"/>
    </row>
    <row r="36" spans="1:26" ht="15.75" customHeight="1" x14ac:dyDescent="0.25">
      <c r="A36" s="1"/>
      <c r="B36" s="16">
        <f t="shared" ref="B36:H36" si="4">SUM(B31:B35)</f>
        <v>1526589818</v>
      </c>
      <c r="C36" s="16">
        <f t="shared" si="4"/>
        <v>1856859983</v>
      </c>
      <c r="D36" s="16">
        <f t="shared" si="4"/>
        <v>1907150925</v>
      </c>
      <c r="E36" s="16">
        <f t="shared" si="4"/>
        <v>1978627958</v>
      </c>
      <c r="F36" s="16">
        <f t="shared" si="4"/>
        <v>1569586971</v>
      </c>
      <c r="G36" s="16">
        <f t="shared" si="4"/>
        <v>1914002328</v>
      </c>
      <c r="H36" s="16">
        <f t="shared" si="4"/>
        <v>1834755997</v>
      </c>
      <c r="I36" s="13"/>
      <c r="J36" s="13"/>
    </row>
    <row r="37" spans="1:26" ht="15.75" customHeight="1" x14ac:dyDescent="0.25">
      <c r="A37" s="1"/>
      <c r="B37" s="17">
        <f t="shared" ref="B37:H37" si="5">B28+B36</f>
        <v>2124047719</v>
      </c>
      <c r="C37" s="17">
        <f t="shared" si="5"/>
        <v>2456946401</v>
      </c>
      <c r="D37" s="17">
        <f t="shared" si="5"/>
        <v>2442891290</v>
      </c>
      <c r="E37" s="17">
        <f t="shared" si="5"/>
        <v>2510847533</v>
      </c>
      <c r="F37" s="17">
        <f t="shared" si="5"/>
        <v>2078076689</v>
      </c>
      <c r="G37" s="17">
        <f t="shared" si="5"/>
        <v>2476353424</v>
      </c>
      <c r="H37" s="17">
        <f t="shared" si="5"/>
        <v>2355974118</v>
      </c>
      <c r="I37" s="13"/>
      <c r="J37" s="13"/>
    </row>
    <row r="38" spans="1:26" ht="15.75" customHeight="1" x14ac:dyDescent="0.25">
      <c r="A38" s="14" t="s">
        <v>66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26" ht="15.75" customHeight="1" x14ac:dyDescent="0.25">
      <c r="A39" s="2" t="s">
        <v>68</v>
      </c>
      <c r="B39" s="13">
        <v>974900000</v>
      </c>
      <c r="C39" s="13">
        <v>974900000</v>
      </c>
      <c r="D39" s="13">
        <v>974900000</v>
      </c>
      <c r="E39" s="13">
        <v>974900000</v>
      </c>
      <c r="F39" s="13">
        <v>974900000</v>
      </c>
      <c r="G39" s="15">
        <v>974900000</v>
      </c>
      <c r="H39" s="15">
        <v>974900000</v>
      </c>
      <c r="I39" s="13"/>
      <c r="J39" s="13"/>
    </row>
    <row r="40" spans="1:26" ht="15.75" customHeight="1" x14ac:dyDescent="0.25">
      <c r="A40" s="2" t="s">
        <v>69</v>
      </c>
      <c r="B40" s="13">
        <v>920700000</v>
      </c>
      <c r="C40" s="13">
        <v>920700000</v>
      </c>
      <c r="D40" s="13">
        <v>920700000</v>
      </c>
      <c r="E40" s="13">
        <v>920700000</v>
      </c>
      <c r="F40" s="13">
        <v>920700000</v>
      </c>
      <c r="G40" s="15">
        <v>920700000</v>
      </c>
      <c r="H40" s="15">
        <v>920700000</v>
      </c>
      <c r="I40" s="13"/>
      <c r="J40" s="13"/>
    </row>
    <row r="41" spans="1:26" ht="15.75" customHeight="1" x14ac:dyDescent="0.25">
      <c r="A41" s="2" t="s">
        <v>71</v>
      </c>
      <c r="B41" s="13">
        <v>1352593087</v>
      </c>
      <c r="C41" s="13">
        <v>1299459681</v>
      </c>
      <c r="D41" s="13">
        <v>1426182280</v>
      </c>
      <c r="E41" s="13">
        <v>1479900870</v>
      </c>
      <c r="F41" s="13">
        <v>1282035830</v>
      </c>
      <c r="G41" s="15">
        <v>1383496266</v>
      </c>
      <c r="H41" s="15">
        <v>1300284739</v>
      </c>
      <c r="I41" s="13"/>
      <c r="J41" s="13"/>
    </row>
    <row r="42" spans="1:26" ht="15.75" customHeight="1" x14ac:dyDescent="0.25">
      <c r="A42" s="2" t="s">
        <v>72</v>
      </c>
      <c r="B42" s="13">
        <v>986160989</v>
      </c>
      <c r="C42" s="13">
        <v>986328039</v>
      </c>
      <c r="D42" s="13">
        <v>986752973</v>
      </c>
      <c r="E42" s="13">
        <v>986724441</v>
      </c>
      <c r="F42" s="13">
        <v>986936433</v>
      </c>
      <c r="G42" s="15">
        <v>921128274</v>
      </c>
      <c r="H42" s="15">
        <v>919786235</v>
      </c>
      <c r="I42" s="13"/>
      <c r="J42" s="13"/>
    </row>
    <row r="43" spans="1:26" ht="15.75" customHeight="1" x14ac:dyDescent="0.25">
      <c r="A43" s="1"/>
      <c r="B43" s="17">
        <f t="shared" ref="B43:H43" si="6">SUM(B39:B42)</f>
        <v>4234354076</v>
      </c>
      <c r="C43" s="17">
        <f t="shared" si="6"/>
        <v>4181387720</v>
      </c>
      <c r="D43" s="17">
        <f t="shared" si="6"/>
        <v>4308535253</v>
      </c>
      <c r="E43" s="17">
        <f t="shared" si="6"/>
        <v>4362225311</v>
      </c>
      <c r="F43" s="17">
        <f t="shared" si="6"/>
        <v>4164572263</v>
      </c>
      <c r="G43" s="17">
        <f t="shared" si="6"/>
        <v>4200224540</v>
      </c>
      <c r="H43" s="17">
        <f t="shared" si="6"/>
        <v>4115670974</v>
      </c>
      <c r="I43" s="13"/>
      <c r="J43" s="13"/>
    </row>
    <row r="44" spans="1:26" ht="15.75" customHeight="1" x14ac:dyDescent="0.25">
      <c r="A44" s="1"/>
      <c r="B44" s="18"/>
      <c r="C44" s="18"/>
      <c r="D44" s="18"/>
      <c r="E44" s="18"/>
      <c r="F44" s="18"/>
      <c r="G44" s="13"/>
      <c r="H44" s="13"/>
      <c r="I44" s="13"/>
      <c r="J44" s="13"/>
    </row>
    <row r="45" spans="1:26" ht="15.75" customHeight="1" x14ac:dyDescent="0.25">
      <c r="A45" s="1"/>
      <c r="B45" s="23">
        <f t="shared" ref="B45:G45" si="7">B43+B37</f>
        <v>6358401795</v>
      </c>
      <c r="C45" s="23">
        <f t="shared" si="7"/>
        <v>6638334121</v>
      </c>
      <c r="D45" s="23">
        <f t="shared" si="7"/>
        <v>6751426543</v>
      </c>
      <c r="E45" s="23">
        <f t="shared" si="7"/>
        <v>6873072844</v>
      </c>
      <c r="F45" s="23">
        <f t="shared" si="7"/>
        <v>6242648952</v>
      </c>
      <c r="G45" s="23">
        <f t="shared" si="7"/>
        <v>6676577964</v>
      </c>
      <c r="H45" s="23">
        <f>H43+H37-1</f>
        <v>6471645091</v>
      </c>
      <c r="I45" s="13"/>
      <c r="J45" s="13"/>
    </row>
    <row r="46" spans="1:26" ht="15.75" customHeight="1" x14ac:dyDescent="0.25">
      <c r="B46" s="13"/>
      <c r="C46" s="13"/>
      <c r="D46" s="13"/>
      <c r="E46" s="13"/>
      <c r="F46" s="13"/>
      <c r="G46" s="13"/>
      <c r="H46" s="13"/>
      <c r="I46" s="13"/>
      <c r="J46" s="13"/>
    </row>
    <row r="47" spans="1:26" ht="15.75" customHeight="1" x14ac:dyDescent="0.25">
      <c r="A47" s="11" t="s">
        <v>83</v>
      </c>
      <c r="B47" s="27">
        <f t="shared" ref="B47:H47" si="8">B43/(B39/10)</f>
        <v>43.433727315622114</v>
      </c>
      <c r="C47" s="27">
        <f t="shared" si="8"/>
        <v>42.890426915581088</v>
      </c>
      <c r="D47" s="27">
        <f t="shared" si="8"/>
        <v>44.194637942353062</v>
      </c>
      <c r="E47" s="27">
        <f t="shared" si="8"/>
        <v>44.745361688378296</v>
      </c>
      <c r="F47" s="27">
        <f t="shared" si="8"/>
        <v>42.717942999281981</v>
      </c>
      <c r="G47" s="27">
        <f t="shared" si="8"/>
        <v>43.083644886655044</v>
      </c>
      <c r="H47" s="27">
        <f t="shared" si="8"/>
        <v>42.216339870755974</v>
      </c>
      <c r="I47" s="13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1" t="s">
        <v>86</v>
      </c>
      <c r="B48" s="13">
        <f t="shared" ref="B48:H48" si="9">B39/10</f>
        <v>97490000</v>
      </c>
      <c r="C48" s="13">
        <f t="shared" si="9"/>
        <v>97490000</v>
      </c>
      <c r="D48" s="13">
        <f t="shared" si="9"/>
        <v>97490000</v>
      </c>
      <c r="E48" s="13">
        <f t="shared" si="9"/>
        <v>97490000</v>
      </c>
      <c r="F48" s="13">
        <f t="shared" si="9"/>
        <v>97490000</v>
      </c>
      <c r="G48" s="13">
        <f t="shared" si="9"/>
        <v>97490000</v>
      </c>
      <c r="H48" s="13">
        <f t="shared" si="9"/>
        <v>97490000</v>
      </c>
      <c r="I48" s="13"/>
      <c r="J48" s="13"/>
    </row>
    <row r="49" spans="7:10" ht="15.75" customHeight="1" x14ac:dyDescent="0.25">
      <c r="G49" s="13"/>
      <c r="H49" s="13"/>
      <c r="I49" s="13"/>
      <c r="J49" s="13"/>
    </row>
    <row r="50" spans="7:10" ht="15.75" customHeight="1" x14ac:dyDescent="0.25">
      <c r="G50" s="13"/>
      <c r="H50" s="13"/>
      <c r="I50" s="13"/>
      <c r="J50" s="13"/>
    </row>
    <row r="51" spans="7:10" ht="15.75" customHeight="1" x14ac:dyDescent="0.25">
      <c r="G51" s="13"/>
      <c r="H51" s="13"/>
      <c r="I51" s="13"/>
      <c r="J51" s="13"/>
    </row>
    <row r="52" spans="7:10" ht="15.75" customHeight="1" x14ac:dyDescent="0.25">
      <c r="G52" s="13"/>
      <c r="H52" s="13"/>
      <c r="I52" s="13"/>
      <c r="J52" s="13"/>
    </row>
    <row r="53" spans="7:10" ht="15.75" customHeight="1" x14ac:dyDescent="0.25">
      <c r="G53" s="13"/>
      <c r="H53" s="13"/>
      <c r="I53" s="13"/>
      <c r="J53" s="13"/>
    </row>
    <row r="54" spans="7:10" ht="15.75" customHeight="1" x14ac:dyDescent="0.25">
      <c r="G54" s="13"/>
      <c r="H54" s="13"/>
      <c r="I54" s="13"/>
      <c r="J54" s="13"/>
    </row>
    <row r="55" spans="7:10" ht="15.75" customHeight="1" x14ac:dyDescent="0.25">
      <c r="G55" s="13"/>
      <c r="H55" s="13"/>
      <c r="I55" s="13"/>
      <c r="J55" s="13"/>
    </row>
    <row r="56" spans="7:10" ht="15.75" customHeight="1" x14ac:dyDescent="0.25">
      <c r="G56" s="13"/>
      <c r="H56" s="13"/>
      <c r="I56" s="13"/>
      <c r="J56" s="13"/>
    </row>
    <row r="57" spans="7:10" ht="15.75" customHeight="1" x14ac:dyDescent="0.25">
      <c r="G57" s="13"/>
      <c r="H57" s="13"/>
      <c r="I57" s="13"/>
      <c r="J57" s="13"/>
    </row>
    <row r="58" spans="7:10" ht="15.75" customHeight="1" x14ac:dyDescent="0.25">
      <c r="G58" s="13"/>
      <c r="H58" s="13"/>
      <c r="I58" s="13"/>
      <c r="J58" s="13"/>
    </row>
    <row r="59" spans="7:10" ht="15.75" customHeight="1" x14ac:dyDescent="0.25">
      <c r="G59" s="13"/>
      <c r="H59" s="13"/>
      <c r="I59" s="13"/>
      <c r="J59" s="13"/>
    </row>
    <row r="60" spans="7:10" ht="15.75" customHeight="1" x14ac:dyDescent="0.25">
      <c r="G60" s="13"/>
      <c r="H60" s="13"/>
      <c r="I60" s="13"/>
      <c r="J60" s="13"/>
    </row>
    <row r="61" spans="7:10" ht="15.75" customHeight="1" x14ac:dyDescent="0.25">
      <c r="G61" s="13"/>
      <c r="H61" s="13"/>
      <c r="I61" s="13"/>
      <c r="J61" s="13"/>
    </row>
    <row r="62" spans="7:10" ht="15.75" customHeight="1" x14ac:dyDescent="0.2"/>
    <row r="63" spans="7:10" ht="15.75" customHeight="1" x14ac:dyDescent="0.2"/>
    <row r="64" spans="7:10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7" customWidth="1"/>
    <col min="2" max="3" width="14" customWidth="1"/>
    <col min="4" max="4" width="14.375" customWidth="1"/>
    <col min="5" max="5" width="13.875" customWidth="1"/>
    <col min="6" max="6" width="13" customWidth="1"/>
    <col min="7" max="7" width="12.5" customWidth="1"/>
    <col min="8" max="8" width="11.875" customWidth="1"/>
    <col min="9" max="26" width="7.625" customWidth="1"/>
  </cols>
  <sheetData>
    <row r="1" spans="1:26" x14ac:dyDescent="0.25">
      <c r="A1" s="1" t="s">
        <v>0</v>
      </c>
    </row>
    <row r="2" spans="1:26" ht="17.25" customHeight="1" x14ac:dyDescent="0.25">
      <c r="A2" s="1" t="s">
        <v>1</v>
      </c>
    </row>
    <row r="3" spans="1:26" ht="17.25" customHeight="1" x14ac:dyDescent="0.25">
      <c r="A3" s="2" t="s">
        <v>4</v>
      </c>
    </row>
    <row r="4" spans="1:26" ht="17.25" customHeight="1" x14ac:dyDescent="0.25">
      <c r="A4" s="3"/>
      <c r="B4" s="5" t="s">
        <v>5</v>
      </c>
      <c r="C4" s="5" t="s">
        <v>6</v>
      </c>
      <c r="D4" s="5" t="s">
        <v>7</v>
      </c>
      <c r="E4" s="5" t="s">
        <v>5</v>
      </c>
      <c r="F4" s="5" t="s">
        <v>6</v>
      </c>
      <c r="G4" s="6" t="s">
        <v>7</v>
      </c>
      <c r="H4" s="8" t="s">
        <v>5</v>
      </c>
    </row>
    <row r="5" spans="1:26" x14ac:dyDescent="0.25">
      <c r="B5" s="9">
        <v>43100</v>
      </c>
      <c r="C5" s="9">
        <v>43190</v>
      </c>
      <c r="D5" s="9">
        <v>43373</v>
      </c>
      <c r="E5" s="9">
        <v>43465</v>
      </c>
      <c r="F5" s="9">
        <v>43555</v>
      </c>
      <c r="G5" s="10">
        <v>43738</v>
      </c>
      <c r="H5" s="10">
        <v>43830</v>
      </c>
    </row>
    <row r="6" spans="1:26" x14ac:dyDescent="0.25">
      <c r="B6" s="9"/>
      <c r="C6" s="9"/>
      <c r="D6" s="9"/>
      <c r="E6" s="9"/>
      <c r="F6" s="9"/>
    </row>
    <row r="7" spans="1:26" x14ac:dyDescent="0.25">
      <c r="A7" s="11" t="s">
        <v>10</v>
      </c>
      <c r="B7" s="13">
        <v>1962290073</v>
      </c>
      <c r="C7" s="13">
        <v>3039628533</v>
      </c>
      <c r="D7" s="13">
        <v>1150075804</v>
      </c>
      <c r="E7" s="13">
        <v>2246119789</v>
      </c>
      <c r="F7" s="13">
        <v>3223430846</v>
      </c>
      <c r="G7" s="15">
        <v>922917171</v>
      </c>
      <c r="H7" s="15">
        <v>2094061393</v>
      </c>
      <c r="I7" s="13"/>
      <c r="J7" s="13"/>
      <c r="K7" s="13"/>
    </row>
    <row r="8" spans="1:26" x14ac:dyDescent="0.25">
      <c r="A8" s="2" t="s">
        <v>15</v>
      </c>
      <c r="B8" s="13">
        <v>1704053843</v>
      </c>
      <c r="C8" s="13">
        <v>2610123995</v>
      </c>
      <c r="D8" s="13">
        <v>1013735699</v>
      </c>
      <c r="E8" s="13">
        <v>1991467328</v>
      </c>
      <c r="F8" s="13">
        <v>2965326709</v>
      </c>
      <c r="G8" s="15">
        <v>839930243</v>
      </c>
      <c r="H8" s="15">
        <v>1881958394</v>
      </c>
      <c r="I8" s="13"/>
      <c r="J8" s="13"/>
      <c r="K8" s="13"/>
    </row>
    <row r="9" spans="1:26" x14ac:dyDescent="0.25">
      <c r="A9" s="11" t="s">
        <v>17</v>
      </c>
      <c r="B9" s="16">
        <f t="shared" ref="B9:H9" si="0">B7-B8</f>
        <v>258236230</v>
      </c>
      <c r="C9" s="16">
        <f t="shared" si="0"/>
        <v>429504538</v>
      </c>
      <c r="D9" s="16">
        <f t="shared" si="0"/>
        <v>136340105</v>
      </c>
      <c r="E9" s="16">
        <f t="shared" si="0"/>
        <v>254652461</v>
      </c>
      <c r="F9" s="16">
        <f t="shared" si="0"/>
        <v>258104137</v>
      </c>
      <c r="G9" s="16">
        <f t="shared" si="0"/>
        <v>82986928</v>
      </c>
      <c r="H9" s="16">
        <f t="shared" si="0"/>
        <v>212102999</v>
      </c>
      <c r="I9" s="13"/>
      <c r="J9" s="13"/>
      <c r="K9" s="13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spans="1:26" x14ac:dyDescent="0.25">
      <c r="A10" s="11" t="s">
        <v>20</v>
      </c>
      <c r="B10" s="18"/>
      <c r="C10" s="18"/>
      <c r="D10" s="18"/>
      <c r="E10" s="18"/>
      <c r="F10" s="18"/>
      <c r="G10" s="13"/>
      <c r="H10" s="13"/>
      <c r="I10" s="13"/>
      <c r="J10" s="13"/>
      <c r="K10" s="13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1:26" x14ac:dyDescent="0.25">
      <c r="A11" s="19" t="s">
        <v>21</v>
      </c>
      <c r="B11" s="13">
        <v>50961474</v>
      </c>
      <c r="C11" s="13">
        <v>59777114</v>
      </c>
      <c r="D11" s="13">
        <v>17327537</v>
      </c>
      <c r="E11" s="13">
        <v>31109934</v>
      </c>
      <c r="F11" s="13">
        <v>61491318</v>
      </c>
      <c r="G11" s="15">
        <v>12012797</v>
      </c>
      <c r="H11" s="15">
        <v>26024977</v>
      </c>
      <c r="I11" s="13"/>
      <c r="J11" s="13"/>
      <c r="K11" s="13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spans="1:26" x14ac:dyDescent="0.25">
      <c r="A12" s="19" t="s">
        <v>22</v>
      </c>
      <c r="B12" s="13">
        <v>87174119</v>
      </c>
      <c r="C12" s="13">
        <v>129653753</v>
      </c>
      <c r="D12" s="13">
        <v>47995691</v>
      </c>
      <c r="E12" s="13">
        <v>87169780</v>
      </c>
      <c r="F12" s="13">
        <v>130532831</v>
      </c>
      <c r="G12" s="15">
        <v>43825832</v>
      </c>
      <c r="H12" s="15">
        <v>90357704</v>
      </c>
      <c r="I12" s="13"/>
      <c r="J12" s="13"/>
      <c r="K12" s="13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spans="1:26" x14ac:dyDescent="0.25">
      <c r="A13" s="19" t="s">
        <v>24</v>
      </c>
      <c r="B13" s="13">
        <v>3278051</v>
      </c>
      <c r="C13" s="13">
        <v>4411486</v>
      </c>
      <c r="D13" s="13">
        <v>1394050</v>
      </c>
      <c r="E13" s="13">
        <v>4082080</v>
      </c>
      <c r="F13" s="13">
        <v>5565393</v>
      </c>
      <c r="G13" s="15">
        <v>1365660</v>
      </c>
      <c r="H13" s="15">
        <v>3598515</v>
      </c>
      <c r="I13" s="13"/>
      <c r="J13" s="13"/>
      <c r="K13" s="13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spans="1:26" x14ac:dyDescent="0.25">
      <c r="A14" s="19"/>
      <c r="B14" s="20">
        <f t="shared" ref="B14:H14" si="1">B11-SUM(B12:B13)</f>
        <v>-39490696</v>
      </c>
      <c r="C14" s="20">
        <f t="shared" si="1"/>
        <v>-74288125</v>
      </c>
      <c r="D14" s="20">
        <f t="shared" si="1"/>
        <v>-32062204</v>
      </c>
      <c r="E14" s="20">
        <f t="shared" si="1"/>
        <v>-60141926</v>
      </c>
      <c r="F14" s="20">
        <f t="shared" si="1"/>
        <v>-74606906</v>
      </c>
      <c r="G14" s="20">
        <f t="shared" si="1"/>
        <v>-33178695</v>
      </c>
      <c r="H14" s="20">
        <f t="shared" si="1"/>
        <v>-67931242</v>
      </c>
      <c r="I14" s="13"/>
      <c r="J14" s="13"/>
      <c r="K14" s="13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x14ac:dyDescent="0.25">
      <c r="A15" s="11" t="s">
        <v>32</v>
      </c>
      <c r="B15" s="13">
        <f t="shared" ref="B15:H15" si="2">B9+B14</f>
        <v>218745534</v>
      </c>
      <c r="C15" s="13">
        <f t="shared" si="2"/>
        <v>355216413</v>
      </c>
      <c r="D15" s="13">
        <f t="shared" si="2"/>
        <v>104277901</v>
      </c>
      <c r="E15" s="13">
        <f t="shared" si="2"/>
        <v>194510535</v>
      </c>
      <c r="F15" s="13">
        <f t="shared" si="2"/>
        <v>183497231</v>
      </c>
      <c r="G15" s="13">
        <f t="shared" si="2"/>
        <v>49808233</v>
      </c>
      <c r="H15" s="13">
        <f t="shared" si="2"/>
        <v>144171757</v>
      </c>
      <c r="I15" s="13"/>
      <c r="J15" s="13"/>
      <c r="K15" s="13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spans="1:26" x14ac:dyDescent="0.25">
      <c r="A16" s="22" t="s">
        <v>35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x14ac:dyDescent="0.25">
      <c r="A17" s="24" t="s">
        <v>37</v>
      </c>
      <c r="B17" s="13">
        <v>39519030</v>
      </c>
      <c r="C17" s="13">
        <v>57729404</v>
      </c>
      <c r="D17" s="13">
        <v>24944194</v>
      </c>
      <c r="E17" s="13">
        <v>50004717</v>
      </c>
      <c r="F17" s="13">
        <v>73534710</v>
      </c>
      <c r="G17" s="15">
        <v>21717177</v>
      </c>
      <c r="H17" s="15">
        <v>41239624</v>
      </c>
      <c r="I17" s="13"/>
      <c r="J17" s="13"/>
      <c r="K17" s="13"/>
    </row>
    <row r="18" spans="1:26" x14ac:dyDescent="0.25">
      <c r="A18" s="11" t="s">
        <v>38</v>
      </c>
      <c r="B18" s="16">
        <f t="shared" ref="B18:H18" si="3">B15-B17</f>
        <v>179226504</v>
      </c>
      <c r="C18" s="16">
        <f t="shared" si="3"/>
        <v>297487009</v>
      </c>
      <c r="D18" s="16">
        <f t="shared" si="3"/>
        <v>79333707</v>
      </c>
      <c r="E18" s="16">
        <f t="shared" si="3"/>
        <v>144505818</v>
      </c>
      <c r="F18" s="16">
        <f t="shared" si="3"/>
        <v>109962521</v>
      </c>
      <c r="G18" s="16">
        <f t="shared" si="3"/>
        <v>28091056</v>
      </c>
      <c r="H18" s="16">
        <f t="shared" si="3"/>
        <v>102932133</v>
      </c>
      <c r="I18" s="13"/>
      <c r="J18" s="13"/>
      <c r="K18" s="13"/>
    </row>
    <row r="19" spans="1:26" x14ac:dyDescent="0.25">
      <c r="A19" s="24" t="s">
        <v>39</v>
      </c>
      <c r="B19" s="13">
        <v>8534595</v>
      </c>
      <c r="C19" s="13">
        <v>14166048</v>
      </c>
      <c r="D19" s="13">
        <v>3777796</v>
      </c>
      <c r="E19" s="13">
        <v>6881229</v>
      </c>
      <c r="F19" s="13">
        <v>5236310</v>
      </c>
      <c r="G19" s="15">
        <v>1337669</v>
      </c>
      <c r="H19" s="15">
        <v>4901530</v>
      </c>
      <c r="I19" s="13"/>
      <c r="J19" s="13"/>
      <c r="K19" s="13"/>
    </row>
    <row r="20" spans="1:26" x14ac:dyDescent="0.25">
      <c r="A20" s="11" t="s">
        <v>40</v>
      </c>
      <c r="B20" s="16">
        <f t="shared" ref="B20:H20" si="4">B18-B19</f>
        <v>170691909</v>
      </c>
      <c r="C20" s="16">
        <f t="shared" si="4"/>
        <v>283320961</v>
      </c>
      <c r="D20" s="16">
        <f t="shared" si="4"/>
        <v>75555911</v>
      </c>
      <c r="E20" s="16">
        <f t="shared" si="4"/>
        <v>137624589</v>
      </c>
      <c r="F20" s="16">
        <f t="shared" si="4"/>
        <v>104726211</v>
      </c>
      <c r="G20" s="16">
        <f t="shared" si="4"/>
        <v>26753387</v>
      </c>
      <c r="H20" s="16">
        <f t="shared" si="4"/>
        <v>98030603</v>
      </c>
      <c r="I20" s="13"/>
      <c r="J20" s="13"/>
      <c r="K20" s="13"/>
    </row>
    <row r="21" spans="1:26" ht="15.75" customHeight="1" x14ac:dyDescent="0.25">
      <c r="A21" s="14" t="s">
        <v>43</v>
      </c>
      <c r="B21" s="18">
        <f t="shared" ref="B21:H21" si="5">SUM(B22:B23)</f>
        <v>-30135330</v>
      </c>
      <c r="C21" s="18">
        <f t="shared" si="5"/>
        <v>-49662787</v>
      </c>
      <c r="D21" s="18">
        <f t="shared" si="5"/>
        <v>-17780386</v>
      </c>
      <c r="E21" s="18">
        <f t="shared" si="5"/>
        <v>-26130473</v>
      </c>
      <c r="F21" s="18">
        <f t="shared" si="5"/>
        <v>-25364134</v>
      </c>
      <c r="G21" s="18">
        <f t="shared" si="5"/>
        <v>-9388373</v>
      </c>
      <c r="H21" s="18">
        <f t="shared" si="5"/>
        <v>-19185460</v>
      </c>
      <c r="I21" s="13"/>
      <c r="J21" s="13"/>
      <c r="K21" s="13"/>
    </row>
    <row r="22" spans="1:26" ht="15.75" customHeight="1" x14ac:dyDescent="0.25">
      <c r="A22" s="19" t="s">
        <v>46</v>
      </c>
      <c r="B22" s="13">
        <v>-18182721</v>
      </c>
      <c r="C22" s="13">
        <v>-31377163</v>
      </c>
      <c r="D22" s="13">
        <v>-3060181</v>
      </c>
      <c r="E22" s="13">
        <v>-3012024</v>
      </c>
      <c r="F22" s="13">
        <v>9103579</v>
      </c>
      <c r="G22" s="15">
        <v>-5770675</v>
      </c>
      <c r="H22" s="15">
        <v>-12915429</v>
      </c>
      <c r="I22" s="13"/>
      <c r="J22" s="13"/>
      <c r="K22" s="13"/>
    </row>
    <row r="23" spans="1:26" ht="15.75" customHeight="1" x14ac:dyDescent="0.25">
      <c r="A23" s="19" t="s">
        <v>47</v>
      </c>
      <c r="B23" s="13">
        <v>-11952609</v>
      </c>
      <c r="C23" s="13">
        <v>-18285624</v>
      </c>
      <c r="D23" s="13">
        <v>-14720205</v>
      </c>
      <c r="E23" s="13">
        <v>-23118449</v>
      </c>
      <c r="F23" s="13">
        <v>-34467713</v>
      </c>
      <c r="G23" s="15">
        <v>-3617698</v>
      </c>
      <c r="H23" s="15">
        <v>-6270031</v>
      </c>
      <c r="I23" s="13"/>
      <c r="J23" s="13"/>
      <c r="K23" s="13"/>
    </row>
    <row r="24" spans="1:26" ht="15.75" customHeight="1" x14ac:dyDescent="0.25">
      <c r="A24" s="11" t="s">
        <v>50</v>
      </c>
      <c r="B24" s="17">
        <f t="shared" ref="B24:H24" si="6">SUM(B20:B21)</f>
        <v>140556579</v>
      </c>
      <c r="C24" s="17">
        <f t="shared" si="6"/>
        <v>233658174</v>
      </c>
      <c r="D24" s="17">
        <f t="shared" si="6"/>
        <v>57775525</v>
      </c>
      <c r="E24" s="17">
        <f t="shared" si="6"/>
        <v>111494116</v>
      </c>
      <c r="F24" s="17">
        <f t="shared" si="6"/>
        <v>79362077</v>
      </c>
      <c r="G24" s="17">
        <f t="shared" si="6"/>
        <v>17365014</v>
      </c>
      <c r="H24" s="17">
        <f t="shared" si="6"/>
        <v>78845143</v>
      </c>
      <c r="I24" s="13"/>
      <c r="J24" s="13"/>
      <c r="K24" s="13"/>
    </row>
    <row r="25" spans="1:26" ht="15.75" customHeight="1" x14ac:dyDescent="0.25">
      <c r="A25" s="1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26" ht="15.75" customHeight="1" x14ac:dyDescent="0.25">
      <c r="A26" s="11" t="s">
        <v>53</v>
      </c>
      <c r="B26" s="27">
        <f>B24/('1'!B39/10)</f>
        <v>1.4417538106472458</v>
      </c>
      <c r="C26" s="27">
        <f>C24/('1'!C39/10)</f>
        <v>2.3967399117858244</v>
      </c>
      <c r="D26" s="27">
        <f>D24/('1'!D39/10)</f>
        <v>0.59263026977125854</v>
      </c>
      <c r="E26" s="27">
        <f>E24/('1'!E39/10)</f>
        <v>1.143646691968407</v>
      </c>
      <c r="F26" s="27">
        <f>F24/('1'!F39/10)</f>
        <v>0.81405351318083907</v>
      </c>
      <c r="G26" s="27">
        <f>G24/('1'!G39/10)</f>
        <v>0.17812097651041131</v>
      </c>
      <c r="H26" s="27">
        <f>H24/('1'!H39/10)</f>
        <v>0.80875108216227309</v>
      </c>
      <c r="I26" s="13"/>
      <c r="J26" s="13"/>
      <c r="K26" s="1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2" t="s">
        <v>61</v>
      </c>
      <c r="B27" s="13">
        <f>'1'!B39/10</f>
        <v>97490000</v>
      </c>
      <c r="C27" s="13">
        <f>'1'!C39/10</f>
        <v>97490000</v>
      </c>
      <c r="D27" s="13">
        <f>'1'!D39/10</f>
        <v>97490000</v>
      </c>
      <c r="E27" s="13">
        <f>'1'!E39/10</f>
        <v>97490000</v>
      </c>
      <c r="F27" s="13">
        <f>'1'!F39/10</f>
        <v>97490000</v>
      </c>
      <c r="G27" s="13">
        <f>'1'!G39/10</f>
        <v>97490000</v>
      </c>
      <c r="H27" s="13">
        <f>'1'!H39/10</f>
        <v>97490000</v>
      </c>
      <c r="I27" s="13"/>
      <c r="J27" s="13"/>
      <c r="K27" s="13"/>
    </row>
    <row r="28" spans="1:26" ht="15.75" customHeight="1" x14ac:dyDescent="0.25">
      <c r="G28" s="13"/>
      <c r="H28" s="13"/>
      <c r="I28" s="13"/>
      <c r="J28" s="13"/>
      <c r="K28" s="13"/>
    </row>
    <row r="29" spans="1:26" ht="15.75" customHeight="1" x14ac:dyDescent="0.25">
      <c r="G29" s="13"/>
      <c r="H29" s="13"/>
      <c r="I29" s="13"/>
      <c r="J29" s="13"/>
      <c r="K29" s="13"/>
    </row>
    <row r="30" spans="1:26" ht="15.75" customHeight="1" x14ac:dyDescent="0.25">
      <c r="G30" s="13"/>
      <c r="H30" s="13"/>
      <c r="I30" s="13"/>
      <c r="J30" s="13"/>
      <c r="K30" s="13"/>
    </row>
    <row r="31" spans="1:26" ht="15.75" customHeight="1" x14ac:dyDescent="0.25">
      <c r="G31" s="13"/>
      <c r="H31" s="13"/>
      <c r="I31" s="13"/>
      <c r="J31" s="13"/>
      <c r="K31" s="13"/>
    </row>
    <row r="32" spans="1:26" ht="15.75" customHeight="1" x14ac:dyDescent="0.25">
      <c r="G32" s="13"/>
      <c r="H32" s="13"/>
      <c r="I32" s="13"/>
      <c r="J32" s="13"/>
      <c r="K32" s="13"/>
    </row>
    <row r="33" spans="7:11" ht="15.75" customHeight="1" x14ac:dyDescent="0.25">
      <c r="G33" s="13"/>
      <c r="H33" s="13"/>
      <c r="I33" s="13"/>
      <c r="J33" s="13"/>
      <c r="K33" s="13"/>
    </row>
    <row r="34" spans="7:11" ht="15.75" customHeight="1" x14ac:dyDescent="0.2"/>
    <row r="35" spans="7:11" ht="15.75" customHeight="1" x14ac:dyDescent="0.2"/>
    <row r="36" spans="7:11" ht="15.75" customHeight="1" x14ac:dyDescent="0.2"/>
    <row r="37" spans="7:11" ht="15.75" customHeight="1" x14ac:dyDescent="0.2"/>
    <row r="38" spans="7:11" ht="15.75" customHeight="1" x14ac:dyDescent="0.2"/>
    <row r="39" spans="7:11" ht="15.75" customHeight="1" x14ac:dyDescent="0.2"/>
    <row r="40" spans="7:11" ht="15.75" customHeight="1" x14ac:dyDescent="0.2"/>
    <row r="41" spans="7:11" ht="15.75" customHeight="1" x14ac:dyDescent="0.2"/>
    <row r="42" spans="7:11" ht="15.75" customHeight="1" x14ac:dyDescent="0.2"/>
    <row r="43" spans="7:11" ht="15.75" customHeight="1" x14ac:dyDescent="0.2"/>
    <row r="44" spans="7:11" ht="15.75" customHeight="1" x14ac:dyDescent="0.2"/>
    <row r="45" spans="7:11" ht="15.75" customHeight="1" x14ac:dyDescent="0.2"/>
    <row r="46" spans="7:11" ht="15.75" customHeight="1" x14ac:dyDescent="0.2"/>
    <row r="47" spans="7:11" ht="15.75" customHeight="1" x14ac:dyDescent="0.2"/>
    <row r="48" spans="7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23" sqref="A23"/>
    </sheetView>
  </sheetViews>
  <sheetFormatPr defaultColWidth="12.625" defaultRowHeight="15" customHeight="1" x14ac:dyDescent="0.2"/>
  <cols>
    <col min="1" max="1" width="37.875" customWidth="1"/>
    <col min="2" max="2" width="13.5" customWidth="1"/>
    <col min="3" max="4" width="15.5" customWidth="1"/>
    <col min="5" max="5" width="15" customWidth="1"/>
    <col min="6" max="6" width="12.875" customWidth="1"/>
    <col min="7" max="7" width="12.75" customWidth="1"/>
    <col min="8" max="8" width="13.625" customWidth="1"/>
    <col min="9" max="26" width="7.625" customWidth="1"/>
  </cols>
  <sheetData>
    <row r="1" spans="1:26" x14ac:dyDescent="0.25">
      <c r="A1" s="1" t="s">
        <v>0</v>
      </c>
    </row>
    <row r="2" spans="1:26" x14ac:dyDescent="0.25">
      <c r="A2" s="1" t="s">
        <v>2</v>
      </c>
    </row>
    <row r="3" spans="1:26" x14ac:dyDescent="0.25">
      <c r="A3" s="2" t="s">
        <v>4</v>
      </c>
    </row>
    <row r="4" spans="1:26" x14ac:dyDescent="0.2">
      <c r="B4" s="4"/>
      <c r="C4" s="4"/>
      <c r="D4" s="4"/>
      <c r="E4" s="4"/>
      <c r="F4" s="4"/>
    </row>
    <row r="5" spans="1:26" x14ac:dyDescent="0.25">
      <c r="B5" s="5" t="s">
        <v>5</v>
      </c>
      <c r="C5" s="5" t="s">
        <v>6</v>
      </c>
      <c r="D5" s="5" t="s">
        <v>7</v>
      </c>
      <c r="E5" s="5" t="s">
        <v>5</v>
      </c>
      <c r="F5" s="5" t="s">
        <v>6</v>
      </c>
      <c r="G5" s="6" t="s">
        <v>7</v>
      </c>
      <c r="H5" s="8" t="s">
        <v>5</v>
      </c>
    </row>
    <row r="6" spans="1:26" x14ac:dyDescent="0.25">
      <c r="B6" s="9">
        <v>43100</v>
      </c>
      <c r="C6" s="9">
        <v>43190</v>
      </c>
      <c r="D6" s="9">
        <v>43373</v>
      </c>
      <c r="E6" s="9">
        <v>43465</v>
      </c>
      <c r="F6" s="9">
        <v>43555</v>
      </c>
      <c r="G6" s="10">
        <v>43738</v>
      </c>
      <c r="H6" s="10">
        <v>43830</v>
      </c>
    </row>
    <row r="7" spans="1:26" x14ac:dyDescent="0.25">
      <c r="A7" s="11" t="s">
        <v>8</v>
      </c>
      <c r="B7" s="13"/>
      <c r="C7" s="13"/>
      <c r="D7" s="13"/>
      <c r="E7" s="13"/>
      <c r="F7" s="13"/>
    </row>
    <row r="8" spans="1:26" x14ac:dyDescent="0.25">
      <c r="A8" s="14" t="s">
        <v>11</v>
      </c>
      <c r="B8" s="13"/>
      <c r="C8" s="13"/>
      <c r="D8" s="13"/>
      <c r="E8" s="13"/>
      <c r="F8" s="13"/>
    </row>
    <row r="9" spans="1:26" x14ac:dyDescent="0.25">
      <c r="A9" s="2" t="s">
        <v>13</v>
      </c>
      <c r="B9" s="13">
        <v>2094923046</v>
      </c>
      <c r="C9" s="13">
        <v>2866808202</v>
      </c>
      <c r="D9" s="13">
        <v>1198349625</v>
      </c>
      <c r="E9" s="13">
        <v>2048049296</v>
      </c>
      <c r="F9" s="13">
        <v>3577965517</v>
      </c>
      <c r="G9" s="15">
        <v>932418871</v>
      </c>
      <c r="H9" s="15">
        <v>2134829312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26" x14ac:dyDescent="0.25">
      <c r="A10" s="2" t="s">
        <v>16</v>
      </c>
      <c r="B10" s="13">
        <v>39811281</v>
      </c>
      <c r="C10" s="13">
        <v>57329562</v>
      </c>
      <c r="D10" s="13">
        <v>8114675</v>
      </c>
      <c r="E10" s="13">
        <v>17083912</v>
      </c>
      <c r="F10" s="13">
        <v>56546266</v>
      </c>
      <c r="G10" s="15">
        <v>17520768</v>
      </c>
      <c r="H10" s="15">
        <v>29098907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26" x14ac:dyDescent="0.25">
      <c r="A11" s="1"/>
      <c r="B11" s="18">
        <f t="shared" ref="B11:H11" si="0">SUM(B9:B10)</f>
        <v>2134734327</v>
      </c>
      <c r="C11" s="18">
        <f t="shared" si="0"/>
        <v>2924137764</v>
      </c>
      <c r="D11" s="18">
        <f t="shared" si="0"/>
        <v>1206464300</v>
      </c>
      <c r="E11" s="18">
        <f t="shared" si="0"/>
        <v>2065133208</v>
      </c>
      <c r="F11" s="18">
        <f t="shared" si="0"/>
        <v>3634511783</v>
      </c>
      <c r="G11" s="18">
        <f t="shared" si="0"/>
        <v>949939639</v>
      </c>
      <c r="H11" s="18">
        <f t="shared" si="0"/>
        <v>2163928219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" t="s">
        <v>25</v>
      </c>
      <c r="B12" s="13">
        <v>-126547917</v>
      </c>
      <c r="C12" s="13">
        <v>-206254063</v>
      </c>
      <c r="D12" s="13">
        <v>-69879425</v>
      </c>
      <c r="E12" s="13">
        <v>-143342041</v>
      </c>
      <c r="F12" s="13">
        <v>-226977552</v>
      </c>
      <c r="G12" s="15">
        <v>-81895093</v>
      </c>
      <c r="H12" s="15">
        <v>-160601932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9" t="s">
        <v>29</v>
      </c>
      <c r="B13" s="13">
        <v>-1229750484</v>
      </c>
      <c r="C13" s="13">
        <v>-1996910693</v>
      </c>
      <c r="D13" s="13">
        <v>-985598302</v>
      </c>
      <c r="E13" s="13">
        <v>-1801748088</v>
      </c>
      <c r="F13" s="13">
        <v>-2619419188</v>
      </c>
      <c r="G13" s="15">
        <v>-819561820</v>
      </c>
      <c r="H13" s="15">
        <v>-1546085497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2" t="s">
        <v>33</v>
      </c>
      <c r="B14" s="13">
        <v>-45892215</v>
      </c>
      <c r="C14" s="13">
        <v>-72179830</v>
      </c>
      <c r="D14" s="13">
        <v>-32407131</v>
      </c>
      <c r="E14" s="13">
        <v>-57467654</v>
      </c>
      <c r="F14" s="13">
        <v>-80997647</v>
      </c>
      <c r="G14" s="15">
        <v>-21717177</v>
      </c>
      <c r="H14" s="15">
        <v>-41239624</v>
      </c>
      <c r="I14" s="13"/>
      <c r="J14" s="13"/>
      <c r="K14" s="13"/>
      <c r="L14" s="13"/>
      <c r="M14" s="13"/>
      <c r="N14" s="13"/>
      <c r="O14" s="13"/>
      <c r="P14" s="13"/>
      <c r="Q14" s="13"/>
      <c r="R14" s="13"/>
    </row>
    <row r="15" spans="1:26" x14ac:dyDescent="0.25">
      <c r="A15" s="21" t="s">
        <v>34</v>
      </c>
      <c r="B15" s="13"/>
      <c r="C15" s="13"/>
      <c r="D15" s="13"/>
      <c r="E15" s="13"/>
      <c r="F15" s="13"/>
      <c r="G15" s="13"/>
      <c r="H15" s="15">
        <v>-465000</v>
      </c>
      <c r="I15" s="13"/>
      <c r="J15" s="13"/>
      <c r="K15" s="13"/>
      <c r="L15" s="13"/>
      <c r="M15" s="13"/>
      <c r="N15" s="13"/>
      <c r="O15" s="13"/>
      <c r="P15" s="13"/>
      <c r="Q15" s="13"/>
      <c r="R15" s="13"/>
    </row>
    <row r="16" spans="1:26" x14ac:dyDescent="0.25">
      <c r="A16" s="2" t="s">
        <v>36</v>
      </c>
      <c r="B16" s="13">
        <v>0</v>
      </c>
      <c r="C16" s="13">
        <v>-16044966</v>
      </c>
      <c r="D16" s="13">
        <v>0</v>
      </c>
      <c r="E16" s="13">
        <v>0</v>
      </c>
      <c r="F16" s="13">
        <v>-17787408</v>
      </c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</row>
    <row r="17" spans="1:18" ht="15.75" x14ac:dyDescent="0.25">
      <c r="A17" s="3"/>
      <c r="B17" s="16">
        <f t="shared" ref="B17:H17" si="1">SUM(B11:B16)</f>
        <v>732543711</v>
      </c>
      <c r="C17" s="16">
        <f t="shared" si="1"/>
        <v>632748212</v>
      </c>
      <c r="D17" s="16">
        <f t="shared" si="1"/>
        <v>118579442</v>
      </c>
      <c r="E17" s="16">
        <f t="shared" si="1"/>
        <v>62575425</v>
      </c>
      <c r="F17" s="16">
        <f t="shared" si="1"/>
        <v>689329988</v>
      </c>
      <c r="G17" s="16">
        <f t="shared" si="1"/>
        <v>26765549</v>
      </c>
      <c r="H17" s="16">
        <f t="shared" si="1"/>
        <v>415536166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</row>
    <row r="18" spans="1:18" ht="15.75" x14ac:dyDescent="0.25">
      <c r="A18" s="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</row>
    <row r="19" spans="1:18" x14ac:dyDescent="0.25">
      <c r="A19" s="11" t="s">
        <v>44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</row>
    <row r="20" spans="1:18" x14ac:dyDescent="0.25">
      <c r="A20" s="2" t="s">
        <v>49</v>
      </c>
      <c r="B20" s="13">
        <v>-3125498</v>
      </c>
      <c r="C20" s="13">
        <v>-7223962</v>
      </c>
      <c r="D20" s="13">
        <v>0</v>
      </c>
      <c r="E20" s="13">
        <v>-47359992</v>
      </c>
      <c r="F20" s="13">
        <v>-79862347</v>
      </c>
      <c r="G20" s="15">
        <v>-84764792</v>
      </c>
      <c r="H20" s="15">
        <v>-110319755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</row>
    <row r="21" spans="1:18" x14ac:dyDescent="0.25">
      <c r="A21" s="19" t="s">
        <v>52</v>
      </c>
      <c r="B21" s="13">
        <v>-20772587</v>
      </c>
      <c r="C21" s="13">
        <v>-27762427</v>
      </c>
      <c r="D21" s="13">
        <v>-3185499</v>
      </c>
      <c r="E21" s="13">
        <v>-21430158</v>
      </c>
      <c r="F21" s="13">
        <v>-7410932</v>
      </c>
      <c r="G21" s="15">
        <v>-903983</v>
      </c>
      <c r="H21" s="15">
        <v>-3224173</v>
      </c>
      <c r="I21" s="13"/>
      <c r="J21" s="13"/>
      <c r="K21" s="13"/>
      <c r="L21" s="13"/>
      <c r="M21" s="13"/>
      <c r="N21" s="13"/>
      <c r="O21" s="13"/>
      <c r="P21" s="13"/>
      <c r="Q21" s="13"/>
      <c r="R21" s="13"/>
    </row>
    <row r="22" spans="1:18" ht="15.75" customHeight="1" x14ac:dyDescent="0.25">
      <c r="A22" s="19" t="s">
        <v>54</v>
      </c>
      <c r="B22" s="13">
        <v>-7757948</v>
      </c>
      <c r="C22" s="13">
        <v>0</v>
      </c>
      <c r="D22" s="13">
        <v>-1783048</v>
      </c>
      <c r="E22" s="13">
        <v>-3579882</v>
      </c>
      <c r="F22" s="13"/>
      <c r="G22" s="15">
        <v>-6816916</v>
      </c>
      <c r="H22" s="15">
        <v>-4912604</v>
      </c>
      <c r="I22" s="13"/>
      <c r="J22" s="13"/>
      <c r="K22" s="13"/>
      <c r="L22" s="13"/>
      <c r="M22" s="13"/>
      <c r="N22" s="13"/>
      <c r="O22" s="13"/>
      <c r="P22" s="13"/>
      <c r="Q22" s="13"/>
      <c r="R22" s="13"/>
    </row>
    <row r="23" spans="1:18" ht="15.75" customHeight="1" x14ac:dyDescent="0.25">
      <c r="A23" s="19" t="s">
        <v>55</v>
      </c>
      <c r="B23" s="13">
        <v>1579000</v>
      </c>
      <c r="C23" s="13">
        <v>1579000</v>
      </c>
      <c r="D23" s="13">
        <v>50000</v>
      </c>
      <c r="E23" s="13">
        <v>50000</v>
      </c>
      <c r="F23" s="13">
        <v>50619</v>
      </c>
      <c r="G23" s="15">
        <v>0</v>
      </c>
      <c r="H23" s="15">
        <v>0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</row>
    <row r="24" spans="1:18" ht="15.75" customHeight="1" x14ac:dyDescent="0.25">
      <c r="A24" s="19" t="s">
        <v>56</v>
      </c>
      <c r="B24" s="13">
        <v>0</v>
      </c>
      <c r="C24" s="13">
        <v>552616</v>
      </c>
      <c r="D24" s="13">
        <v>0</v>
      </c>
      <c r="E24" s="13">
        <v>0</v>
      </c>
      <c r="F24" s="13">
        <v>-2861310</v>
      </c>
      <c r="G24" s="15">
        <v>0</v>
      </c>
      <c r="H24" s="15">
        <v>100131</v>
      </c>
      <c r="I24" s="13"/>
      <c r="J24" s="13"/>
      <c r="K24" s="13"/>
      <c r="L24" s="13"/>
      <c r="M24" s="13"/>
      <c r="N24" s="13"/>
      <c r="O24" s="13"/>
      <c r="P24" s="13"/>
      <c r="Q24" s="13"/>
      <c r="R24" s="13"/>
    </row>
    <row r="25" spans="1:18" ht="15.75" customHeight="1" x14ac:dyDescent="0.25">
      <c r="A25" s="1"/>
      <c r="B25" s="16">
        <f t="shared" ref="B25:H25" si="2">SUM(B20:B24)</f>
        <v>-30077033</v>
      </c>
      <c r="C25" s="16">
        <f t="shared" si="2"/>
        <v>-32854773</v>
      </c>
      <c r="D25" s="16">
        <f t="shared" si="2"/>
        <v>-4918547</v>
      </c>
      <c r="E25" s="16">
        <f t="shared" si="2"/>
        <v>-72320032</v>
      </c>
      <c r="F25" s="16">
        <f t="shared" si="2"/>
        <v>-90083970</v>
      </c>
      <c r="G25" s="16">
        <f t="shared" si="2"/>
        <v>-92485691</v>
      </c>
      <c r="H25" s="16">
        <f t="shared" si="2"/>
        <v>-118356401</v>
      </c>
      <c r="I25" s="13"/>
      <c r="J25" s="13"/>
      <c r="K25" s="13"/>
      <c r="L25" s="13"/>
      <c r="M25" s="13"/>
      <c r="N25" s="13"/>
      <c r="O25" s="13"/>
      <c r="P25" s="13"/>
      <c r="Q25" s="13"/>
      <c r="R25" s="13"/>
    </row>
    <row r="26" spans="1:18" ht="15.75" customHeight="1" x14ac:dyDescent="0.25"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</row>
    <row r="27" spans="1:18" ht="15.75" customHeight="1" x14ac:dyDescent="0.25">
      <c r="A27" s="11" t="s">
        <v>64</v>
      </c>
      <c r="B27" s="13"/>
      <c r="C27" s="13"/>
      <c r="D27" s="13"/>
      <c r="E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</row>
    <row r="28" spans="1:18" ht="15.75" customHeight="1" x14ac:dyDescent="0.25">
      <c r="A28" s="2" t="s">
        <v>65</v>
      </c>
      <c r="B28" s="13">
        <v>-144367810</v>
      </c>
      <c r="C28" s="13">
        <v>-182148218</v>
      </c>
      <c r="D28" s="28">
        <v>-50402337</v>
      </c>
      <c r="E28" s="13">
        <v>-104465099</v>
      </c>
      <c r="F28" s="13">
        <v>-160039421</v>
      </c>
      <c r="G28" s="15">
        <v>-88045323</v>
      </c>
      <c r="H28" s="15">
        <v>-164957934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</row>
    <row r="29" spans="1:18" ht="15.75" customHeight="1" x14ac:dyDescent="0.25">
      <c r="A29" s="19" t="s">
        <v>67</v>
      </c>
      <c r="B29" s="13">
        <v>0</v>
      </c>
      <c r="C29" s="13">
        <v>0</v>
      </c>
      <c r="D29" s="13">
        <v>3811214</v>
      </c>
      <c r="E29" s="13">
        <v>47885150</v>
      </c>
      <c r="F29" s="13">
        <v>67896552</v>
      </c>
      <c r="G29" s="15">
        <v>74325823</v>
      </c>
      <c r="H29" s="15">
        <v>113279776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</row>
    <row r="30" spans="1:18" ht="15.75" customHeight="1" x14ac:dyDescent="0.25">
      <c r="A30" s="19" t="s">
        <v>70</v>
      </c>
      <c r="B30" s="13">
        <v>1292138740</v>
      </c>
      <c r="C30" s="13">
        <v>2105844005</v>
      </c>
      <c r="D30" s="13">
        <v>1079684130</v>
      </c>
      <c r="E30" s="13">
        <v>1888328248</v>
      </c>
      <c r="F30" s="13">
        <v>2756432386</v>
      </c>
      <c r="G30" s="15">
        <v>850951109</v>
      </c>
      <c r="H30" s="15">
        <v>1479143667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</row>
    <row r="31" spans="1:18" ht="15.75" customHeight="1" x14ac:dyDescent="0.25">
      <c r="A31" s="2" t="s">
        <v>73</v>
      </c>
      <c r="B31" s="13">
        <v>-2085630002</v>
      </c>
      <c r="C31" s="13">
        <v>-2564828566</v>
      </c>
      <c r="D31" s="13">
        <v>-1061253358</v>
      </c>
      <c r="E31" s="13">
        <v>-1829452592</v>
      </c>
      <c r="F31" s="13">
        <v>-3123943589</v>
      </c>
      <c r="G31" s="15">
        <v>-788919142</v>
      </c>
      <c r="H31" s="15">
        <v>-1640142688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</row>
    <row r="32" spans="1:18" ht="15.75" customHeight="1" x14ac:dyDescent="0.25">
      <c r="A32" s="19" t="s">
        <v>74</v>
      </c>
      <c r="B32" s="13">
        <v>0</v>
      </c>
      <c r="C32" s="13">
        <v>-145955621</v>
      </c>
      <c r="D32" s="13">
        <v>0</v>
      </c>
      <c r="E32" s="13">
        <v>0</v>
      </c>
      <c r="F32" s="13">
        <v>-165583751</v>
      </c>
      <c r="G32" s="15">
        <v>0</v>
      </c>
      <c r="H32" s="15">
        <v>0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</row>
    <row r="33" spans="1:26" ht="15.75" customHeight="1" x14ac:dyDescent="0.25">
      <c r="A33" s="19" t="s">
        <v>78</v>
      </c>
      <c r="B33" s="13">
        <v>-29600</v>
      </c>
      <c r="C33" s="13">
        <v>-29600</v>
      </c>
      <c r="D33" s="13">
        <v>0</v>
      </c>
      <c r="E33" s="13">
        <v>0</v>
      </c>
      <c r="F33" s="13"/>
      <c r="G33" s="15">
        <v>0</v>
      </c>
      <c r="H33" s="15">
        <v>0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</row>
    <row r="34" spans="1:26" ht="15.75" customHeight="1" x14ac:dyDescent="0.25">
      <c r="A34" s="1"/>
      <c r="B34" s="16">
        <f t="shared" ref="B34:E34" si="3">SUM(B28:B33)</f>
        <v>-937888672</v>
      </c>
      <c r="C34" s="16">
        <f t="shared" si="3"/>
        <v>-787118000</v>
      </c>
      <c r="D34" s="16">
        <f t="shared" si="3"/>
        <v>-28160351</v>
      </c>
      <c r="E34" s="16">
        <f t="shared" si="3"/>
        <v>2295707</v>
      </c>
      <c r="F34" s="16">
        <f>SUM(F29:F33)</f>
        <v>-465198402</v>
      </c>
      <c r="G34" s="16">
        <f>SUM(G28:G33)+1</f>
        <v>48312468</v>
      </c>
      <c r="H34" s="16">
        <f>SUM(H28:H33)</f>
        <v>-212677179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</row>
    <row r="35" spans="1:26" ht="15.75" customHeight="1" x14ac:dyDescent="0.25">
      <c r="B35" s="18"/>
      <c r="C35" s="18"/>
      <c r="D35" s="18"/>
      <c r="E35" s="18"/>
      <c r="F35" s="18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</row>
    <row r="36" spans="1:26" ht="15.75" customHeight="1" x14ac:dyDescent="0.25">
      <c r="A36" s="1" t="s">
        <v>85</v>
      </c>
      <c r="B36" s="18">
        <f t="shared" ref="B36:H36" si="4">B17+B25+B34</f>
        <v>-235421994</v>
      </c>
      <c r="C36" s="18">
        <f t="shared" si="4"/>
        <v>-187224561</v>
      </c>
      <c r="D36" s="18">
        <f t="shared" si="4"/>
        <v>85500544</v>
      </c>
      <c r="E36" s="18">
        <f t="shared" si="4"/>
        <v>-7448900</v>
      </c>
      <c r="F36" s="18">
        <f t="shared" si="4"/>
        <v>134047616</v>
      </c>
      <c r="G36" s="18">
        <f t="shared" si="4"/>
        <v>-17407674</v>
      </c>
      <c r="H36" s="18">
        <f t="shared" si="4"/>
        <v>84502586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</row>
    <row r="37" spans="1:26" ht="15.75" customHeight="1" x14ac:dyDescent="0.25">
      <c r="A37" s="22" t="s">
        <v>87</v>
      </c>
      <c r="B37" s="13">
        <v>346387853</v>
      </c>
      <c r="C37" s="13">
        <v>346387853</v>
      </c>
      <c r="D37" s="13">
        <v>106272934</v>
      </c>
      <c r="E37" s="13">
        <v>106272934</v>
      </c>
      <c r="F37" s="13">
        <v>106272934</v>
      </c>
      <c r="G37" s="15">
        <v>236181930</v>
      </c>
      <c r="H37" s="15">
        <v>236181930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</row>
    <row r="38" spans="1:26" ht="15.75" customHeight="1" x14ac:dyDescent="0.25">
      <c r="A38" s="22" t="s">
        <v>89</v>
      </c>
      <c r="B38" s="13">
        <v>0</v>
      </c>
      <c r="C38" s="13">
        <v>0</v>
      </c>
      <c r="D38" s="13">
        <v>7196325</v>
      </c>
      <c r="E38" s="13">
        <v>4147613</v>
      </c>
      <c r="F38" s="13">
        <v>1393044</v>
      </c>
      <c r="G38" s="15">
        <v>2833824</v>
      </c>
      <c r="H38" s="15">
        <v>4794259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</row>
    <row r="39" spans="1:26" ht="15.75" customHeight="1" x14ac:dyDescent="0.25">
      <c r="A39" s="11" t="s">
        <v>90</v>
      </c>
      <c r="B39" s="17">
        <f t="shared" ref="B39:H39" si="5">SUM(B36:B38)</f>
        <v>110965859</v>
      </c>
      <c r="C39" s="17">
        <f t="shared" si="5"/>
        <v>159163292</v>
      </c>
      <c r="D39" s="17">
        <f t="shared" si="5"/>
        <v>198969803</v>
      </c>
      <c r="E39" s="17">
        <f t="shared" si="5"/>
        <v>102971647</v>
      </c>
      <c r="F39" s="17">
        <f t="shared" si="5"/>
        <v>241713594</v>
      </c>
      <c r="G39" s="17">
        <f t="shared" si="5"/>
        <v>221608080</v>
      </c>
      <c r="H39" s="17">
        <f t="shared" si="5"/>
        <v>325478775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</row>
    <row r="40" spans="1:26" ht="15.75" customHeight="1" x14ac:dyDescent="0.25"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</row>
    <row r="41" spans="1:26" ht="15.75" customHeight="1" x14ac:dyDescent="0.25">
      <c r="A41" s="11" t="s">
        <v>92</v>
      </c>
      <c r="B41" s="33">
        <f>B17/('1'!B39/10)</f>
        <v>7.514039501487332</v>
      </c>
      <c r="C41" s="33">
        <f>C17/('1'!C39/10)</f>
        <v>6.4903909324033231</v>
      </c>
      <c r="D41" s="33">
        <f>D17/('1'!D39/10)</f>
        <v>1.2163241563237255</v>
      </c>
      <c r="E41" s="33">
        <f>E17/('1'!E39/10)</f>
        <v>0.64186506308339319</v>
      </c>
      <c r="F41" s="33">
        <f>F17/('1'!F39/10)</f>
        <v>7.070776366806852</v>
      </c>
      <c r="G41" s="33">
        <f>G17/('1'!G39/10)</f>
        <v>0.27454660990870861</v>
      </c>
      <c r="H41" s="33">
        <f>H17/('1'!H39/10)</f>
        <v>4.2623465586213971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1" t="s">
        <v>95</v>
      </c>
      <c r="B42" s="13">
        <f>'1'!B39/10</f>
        <v>97490000</v>
      </c>
      <c r="C42" s="13">
        <f>'1'!C39/10</f>
        <v>97490000</v>
      </c>
      <c r="D42" s="13">
        <f>'1'!D39/10</f>
        <v>97490000</v>
      </c>
      <c r="E42" s="13">
        <f>'1'!E39/10</f>
        <v>97490000</v>
      </c>
      <c r="F42" s="13">
        <f>'1'!F39/10</f>
        <v>97490000</v>
      </c>
      <c r="G42" s="13">
        <f>'1'!G39/10</f>
        <v>97490000</v>
      </c>
      <c r="H42" s="13">
        <f>'1'!H39/10</f>
        <v>97490000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</row>
    <row r="43" spans="1:26" ht="15.75" customHeight="1" x14ac:dyDescent="0.25">
      <c r="A43" s="1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</row>
    <row r="44" spans="1:26" ht="15.75" customHeight="1" x14ac:dyDescent="0.25"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</row>
    <row r="45" spans="1:26" ht="15.75" customHeight="1" x14ac:dyDescent="0.25"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</row>
    <row r="46" spans="1:26" ht="15.75" customHeight="1" x14ac:dyDescent="0.25"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</row>
    <row r="47" spans="1:26" ht="15.75" customHeight="1" x14ac:dyDescent="0.25"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</row>
    <row r="48" spans="1:26" ht="15.75" customHeight="1" x14ac:dyDescent="0.25"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</row>
    <row r="49" spans="7:18" ht="15.75" customHeight="1" x14ac:dyDescent="0.25"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</row>
    <row r="50" spans="7:18" ht="15.75" customHeight="1" x14ac:dyDescent="0.25"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</row>
    <row r="51" spans="7:18" ht="15.75" customHeight="1" x14ac:dyDescent="0.25"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</row>
    <row r="52" spans="7:18" ht="15.75" customHeight="1" x14ac:dyDescent="0.25"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</row>
    <row r="53" spans="7:18" ht="15.75" customHeight="1" x14ac:dyDescent="0.25"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</row>
    <row r="54" spans="7:18" ht="15.75" customHeight="1" x14ac:dyDescent="0.25"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</row>
    <row r="55" spans="7:18" ht="15.75" customHeight="1" x14ac:dyDescent="0.25"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</row>
    <row r="56" spans="7:18" ht="15.75" customHeight="1" x14ac:dyDescent="0.25"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</row>
    <row r="57" spans="7:18" ht="15.75" customHeight="1" x14ac:dyDescent="0.25"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</row>
    <row r="58" spans="7:18" ht="15.75" customHeight="1" x14ac:dyDescent="0.25"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</row>
    <row r="59" spans="7:18" ht="15.75" customHeight="1" x14ac:dyDescent="0.25"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</row>
    <row r="60" spans="7:18" ht="15.75" customHeight="1" x14ac:dyDescent="0.25"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</row>
    <row r="61" spans="7:18" ht="15.75" customHeight="1" x14ac:dyDescent="0.25"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</row>
    <row r="62" spans="7:18" ht="15.75" customHeight="1" x14ac:dyDescent="0.25"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</row>
    <row r="63" spans="7:18" ht="15.75" customHeight="1" x14ac:dyDescent="0.25"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</row>
    <row r="64" spans="7:18" ht="15.75" customHeight="1" x14ac:dyDescent="0.25"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</row>
    <row r="65" spans="7:18" ht="15.75" customHeight="1" x14ac:dyDescent="0.25"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</row>
    <row r="66" spans="7:18" ht="15.75" customHeight="1" x14ac:dyDescent="0.25"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</row>
    <row r="67" spans="7:18" ht="15.75" customHeight="1" x14ac:dyDescent="0.25"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</row>
    <row r="68" spans="7:18" ht="15.75" customHeight="1" x14ac:dyDescent="0.25"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</row>
    <row r="69" spans="7:18" ht="15.75" customHeight="1" x14ac:dyDescent="0.25"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</row>
    <row r="70" spans="7:18" ht="15.75" customHeight="1" x14ac:dyDescent="0.25"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</row>
    <row r="71" spans="7:18" ht="15.75" customHeight="1" x14ac:dyDescent="0.2"/>
    <row r="72" spans="7:18" ht="15.75" customHeight="1" x14ac:dyDescent="0.2"/>
    <row r="73" spans="7:18" ht="15.75" customHeight="1" x14ac:dyDescent="0.2"/>
    <row r="74" spans="7:18" ht="15.75" customHeight="1" x14ac:dyDescent="0.2"/>
    <row r="75" spans="7:18" ht="15.75" customHeight="1" x14ac:dyDescent="0.2"/>
    <row r="76" spans="7:18" ht="15.75" customHeight="1" x14ac:dyDescent="0.2"/>
    <row r="77" spans="7:18" ht="15.75" customHeight="1" x14ac:dyDescent="0.2"/>
    <row r="78" spans="7:18" ht="15.75" customHeight="1" x14ac:dyDescent="0.2"/>
    <row r="79" spans="7:18" ht="15.75" customHeight="1" x14ac:dyDescent="0.2"/>
    <row r="80" spans="7:18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 x14ac:dyDescent="0.2"/>
  <cols>
    <col min="1" max="1" width="14.5" customWidth="1"/>
    <col min="2" max="6" width="12.75" customWidth="1"/>
    <col min="7" max="26" width="7.625" customWidth="1"/>
  </cols>
  <sheetData>
    <row r="1" spans="1:26" x14ac:dyDescent="0.25">
      <c r="A1" s="1" t="s">
        <v>0</v>
      </c>
    </row>
    <row r="2" spans="1:26" x14ac:dyDescent="0.25">
      <c r="A2" s="1" t="s">
        <v>75</v>
      </c>
    </row>
    <row r="3" spans="1:26" x14ac:dyDescent="0.25">
      <c r="A3" s="2" t="s">
        <v>4</v>
      </c>
    </row>
    <row r="4" spans="1:26" x14ac:dyDescent="0.25">
      <c r="B4" s="7" t="s">
        <v>76</v>
      </c>
      <c r="C4" s="7" t="s">
        <v>77</v>
      </c>
      <c r="D4" s="7" t="s">
        <v>79</v>
      </c>
      <c r="E4" s="7" t="s">
        <v>80</v>
      </c>
      <c r="F4" s="7" t="s">
        <v>81</v>
      </c>
    </row>
    <row r="5" spans="1:26" x14ac:dyDescent="0.25">
      <c r="A5" s="29"/>
      <c r="B5" s="30">
        <v>43100</v>
      </c>
      <c r="C5" s="30">
        <v>43190</v>
      </c>
      <c r="D5" s="30">
        <v>43373</v>
      </c>
      <c r="E5" s="30">
        <v>43465</v>
      </c>
      <c r="F5" s="30">
        <v>43555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x14ac:dyDescent="0.25">
      <c r="A6" s="2" t="s">
        <v>82</v>
      </c>
      <c r="B6" s="31">
        <f>'2'!B24/'1'!B21</f>
        <v>2.2105645957166672E-2</v>
      </c>
      <c r="C6" s="31">
        <f>'2'!C24/'1'!C21</f>
        <v>3.5198314773828135E-2</v>
      </c>
      <c r="D6" s="31">
        <f>'2'!D24/'1'!D21</f>
        <v>8.5575284902336922E-3</v>
      </c>
      <c r="E6" s="31">
        <f>'2'!E24/'1'!E21</f>
        <v>1.6221873170584464E-2</v>
      </c>
      <c r="F6" s="31">
        <f>'2'!F24/'1'!F21</f>
        <v>1.2712884804226294E-2</v>
      </c>
    </row>
    <row r="7" spans="1:26" x14ac:dyDescent="0.25">
      <c r="A7" s="2" t="s">
        <v>84</v>
      </c>
      <c r="B7" s="31">
        <f>'2'!B24/'1'!B43</f>
        <v>3.3194337666909837E-2</v>
      </c>
      <c r="C7" s="31">
        <f>'2'!C24/'1'!C43</f>
        <v>5.5880532886818733E-2</v>
      </c>
      <c r="D7" s="31">
        <f>'2'!D24/'1'!D43</f>
        <v>1.3409551415361253E-2</v>
      </c>
      <c r="E7" s="31">
        <f>'2'!E24/'1'!E43</f>
        <v>2.5558999834064278E-2</v>
      </c>
      <c r="F7" s="31">
        <f>'2'!F24/'1'!F43</f>
        <v>1.9056477349448264E-2</v>
      </c>
    </row>
    <row r="8" spans="1:26" x14ac:dyDescent="0.25">
      <c r="A8" s="2" t="s">
        <v>88</v>
      </c>
      <c r="B8" s="31">
        <f>('1'!B27)/'1'!B43</f>
        <v>9.6467946626199896E-2</v>
      </c>
      <c r="C8" s="31">
        <f>('1'!C27)/'1'!C43</f>
        <v>9.6843924102785667E-2</v>
      </c>
      <c r="D8" s="31">
        <f>('1'!D27)/'1'!D43</f>
        <v>7.5005697301648605E-2</v>
      </c>
      <c r="E8" s="31">
        <f>('1'!E27)/'1'!E43</f>
        <v>7.1343661047314488E-2</v>
      </c>
      <c r="F8" s="31" t="e">
        <f>('1'!#REF!)/'1'!F43</f>
        <v>#REF!</v>
      </c>
    </row>
    <row r="9" spans="1:26" x14ac:dyDescent="0.25">
      <c r="A9" s="2" t="s">
        <v>91</v>
      </c>
      <c r="B9" s="32">
        <f>'1'!B20/'1'!B36</f>
        <v>1.365504046614832</v>
      </c>
      <c r="C9" s="32">
        <f>'1'!C20/'1'!C36</f>
        <v>1.3114516556416089</v>
      </c>
      <c r="D9" s="32">
        <f>'1'!D20/'1'!D36</f>
        <v>1.3572945979616164</v>
      </c>
      <c r="E9" s="32">
        <f>'1'!E20/'1'!E36</f>
        <v>1.3740779129332408</v>
      </c>
      <c r="F9" s="32">
        <f>'1'!F20/'1'!F36</f>
        <v>1.3668115412764852</v>
      </c>
    </row>
    <row r="10" spans="1:26" x14ac:dyDescent="0.25">
      <c r="A10" s="2" t="s">
        <v>93</v>
      </c>
      <c r="B10" s="31">
        <f>'2'!B24/'2'!B7</f>
        <v>7.1628848830241218E-2</v>
      </c>
      <c r="C10" s="31">
        <f>'2'!C24/'2'!C7</f>
        <v>7.6870634507891028E-2</v>
      </c>
      <c r="D10" s="31">
        <f>'2'!D24/'2'!D7</f>
        <v>5.023627555597196E-2</v>
      </c>
      <c r="E10" s="31">
        <f>'2'!E24/'2'!E7</f>
        <v>4.963854401088668E-2</v>
      </c>
      <c r="F10" s="31">
        <f>'2'!F24/'2'!F7</f>
        <v>2.4620375243502277E-2</v>
      </c>
    </row>
    <row r="11" spans="1:26" x14ac:dyDescent="0.25">
      <c r="A11" s="2" t="s">
        <v>94</v>
      </c>
      <c r="B11" s="31">
        <f>'2'!B18/'2'!B7</f>
        <v>9.1335377203429394E-2</v>
      </c>
      <c r="C11" s="31">
        <f>'2'!C18/'2'!C7</f>
        <v>9.7869527730216233E-2</v>
      </c>
      <c r="D11" s="31">
        <f>'2'!D18/'2'!D7</f>
        <v>6.8981285167529702E-2</v>
      </c>
      <c r="E11" s="31">
        <f>'2'!E18/'2'!E7</f>
        <v>6.4335757472817487E-2</v>
      </c>
      <c r="F11" s="31">
        <f>'2'!F18/'2'!F7</f>
        <v>3.4113503981775817E-2</v>
      </c>
    </row>
    <row r="12" spans="1:26" x14ac:dyDescent="0.25">
      <c r="A12" s="2" t="s">
        <v>96</v>
      </c>
      <c r="B12" s="31">
        <f>'2'!B24/('1'!B27+'1'!B43)</f>
        <v>3.0273878747707903E-2</v>
      </c>
      <c r="C12" s="31">
        <f>'2'!C24/('1'!C27+'1'!C43)</f>
        <v>5.0946658552654886E-2</v>
      </c>
      <c r="D12" s="31">
        <f>'2'!D24/('1'!D27+'1'!D43)</f>
        <v>1.2473935207060123E-2</v>
      </c>
      <c r="E12" s="31">
        <f>'2'!E24/('1'!E27+'1'!E43)</f>
        <v>2.3856957168233526E-2</v>
      </c>
      <c r="F12" s="31" t="e">
        <f>'2'!F24/('1'!#REF!+'1'!F43)</f>
        <v>#REF!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Anik</cp:lastModifiedBy>
  <dcterms:created xsi:type="dcterms:W3CDTF">2019-02-19T03:18:07Z</dcterms:created>
  <dcterms:modified xsi:type="dcterms:W3CDTF">2020-04-12T16:23:30Z</dcterms:modified>
</cp:coreProperties>
</file>