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Cement\Q\"/>
    </mc:Choice>
  </mc:AlternateContent>
  <bookViews>
    <workbookView xWindow="0" yWindow="0" windowWidth="20490" windowHeight="7755" activeTab="2"/>
  </bookViews>
  <sheets>
    <sheet name="1" sheetId="1" r:id="rId1"/>
    <sheet name="2" sheetId="2" r:id="rId2"/>
    <sheet name="3" sheetId="3" r:id="rId3"/>
    <sheet name="Ratio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3" l="1"/>
  <c r="H17" i="3"/>
  <c r="H11" i="3"/>
  <c r="H29" i="2"/>
  <c r="H23" i="2"/>
  <c r="H26" i="2" s="1"/>
  <c r="H21" i="2"/>
  <c r="H19" i="2"/>
  <c r="H14" i="2"/>
  <c r="H10" i="2"/>
  <c r="H26" i="3" l="1"/>
  <c r="H28" i="3" s="1"/>
  <c r="H30" i="3"/>
  <c r="H8" i="2"/>
  <c r="H41" i="1"/>
  <c r="H49" i="1" s="1"/>
  <c r="H50" i="1"/>
  <c r="H28" i="1"/>
  <c r="H23" i="1"/>
  <c r="H12" i="1"/>
  <c r="H7" i="1"/>
  <c r="I24" i="3"/>
  <c r="I17" i="3"/>
  <c r="I11" i="3"/>
  <c r="I30" i="3" s="1"/>
  <c r="I41" i="1"/>
  <c r="J29" i="2"/>
  <c r="K29" i="2"/>
  <c r="L29" i="2"/>
  <c r="J26" i="2"/>
  <c r="I23" i="2"/>
  <c r="J23" i="2"/>
  <c r="K23" i="2"/>
  <c r="L23" i="2"/>
  <c r="M23" i="2"/>
  <c r="N23" i="2"/>
  <c r="J21" i="2"/>
  <c r="J19" i="2"/>
  <c r="J14" i="2"/>
  <c r="I10" i="2"/>
  <c r="I14" i="2" s="1"/>
  <c r="I19" i="2" s="1"/>
  <c r="I21" i="2" s="1"/>
  <c r="J10" i="2"/>
  <c r="I8" i="2"/>
  <c r="J8" i="2"/>
  <c r="I50" i="1"/>
  <c r="I28" i="1"/>
  <c r="I23" i="1"/>
  <c r="I12" i="1"/>
  <c r="I7" i="1"/>
  <c r="I19" i="1" s="1"/>
  <c r="H39" i="1" l="1"/>
  <c r="H47" i="1" s="1"/>
  <c r="H19" i="1"/>
  <c r="I26" i="3"/>
  <c r="I28" i="3" s="1"/>
  <c r="I26" i="2"/>
  <c r="I29" i="2" s="1"/>
  <c r="I39" i="1"/>
  <c r="I47" i="1" s="1"/>
  <c r="I49" i="1"/>
  <c r="G29" i="2"/>
  <c r="G23" i="2" l="1"/>
  <c r="G50" i="1"/>
  <c r="G41" i="1"/>
  <c r="G28" i="1"/>
  <c r="G23" i="1"/>
  <c r="G39" i="1" s="1"/>
  <c r="G12" i="1"/>
  <c r="G7" i="1"/>
  <c r="G10" i="2"/>
  <c r="G8" i="2"/>
  <c r="G24" i="3"/>
  <c r="G17" i="3"/>
  <c r="G11" i="3"/>
  <c r="G30" i="3" s="1"/>
  <c r="G26" i="3" l="1"/>
  <c r="G28" i="3" s="1"/>
  <c r="G14" i="2"/>
  <c r="G19" i="2" s="1"/>
  <c r="G21" i="2" s="1"/>
  <c r="G26" i="2" s="1"/>
  <c r="G47" i="1"/>
  <c r="G49" i="1"/>
  <c r="G19" i="1"/>
  <c r="C8" i="2"/>
  <c r="C10" i="2"/>
  <c r="B23" i="2"/>
  <c r="E23" i="2"/>
  <c r="F23" i="2"/>
  <c r="D23" i="2"/>
  <c r="C23" i="2"/>
  <c r="B50" i="1"/>
  <c r="E50" i="1"/>
  <c r="F50" i="1"/>
  <c r="D50" i="1"/>
  <c r="C50" i="1"/>
  <c r="C14" i="2" l="1"/>
  <c r="C11" i="3"/>
  <c r="B11" i="3"/>
  <c r="E11" i="3"/>
  <c r="F11" i="3"/>
  <c r="D11" i="3"/>
  <c r="B10" i="2"/>
  <c r="E10" i="2"/>
  <c r="F10" i="2"/>
  <c r="D10" i="2"/>
  <c r="D7" i="1"/>
  <c r="F30" i="3" l="1"/>
  <c r="C41" i="1"/>
  <c r="B41" i="1"/>
  <c r="C8" i="4" l="1"/>
  <c r="B8" i="4"/>
  <c r="D28" i="1"/>
  <c r="D23" i="1"/>
  <c r="D41" i="1"/>
  <c r="D12" i="1"/>
  <c r="F41" i="1"/>
  <c r="E41" i="1"/>
  <c r="C12" i="1"/>
  <c r="B30" i="3"/>
  <c r="E30" i="3"/>
  <c r="D39" i="1" l="1"/>
  <c r="D8" i="4"/>
  <c r="E8" i="4"/>
  <c r="F9" i="4"/>
  <c r="D19" i="1"/>
  <c r="F8" i="4"/>
  <c r="D47" i="1" l="1"/>
  <c r="B24" i="3"/>
  <c r="E24" i="3"/>
  <c r="F24" i="3"/>
  <c r="D24" i="3"/>
  <c r="C24" i="3"/>
  <c r="B17" i="3"/>
  <c r="E17" i="3"/>
  <c r="F17" i="3"/>
  <c r="D17" i="3"/>
  <c r="C17" i="3"/>
  <c r="C30" i="3"/>
  <c r="C28" i="1"/>
  <c r="B28" i="1"/>
  <c r="E28" i="1"/>
  <c r="F28" i="1"/>
  <c r="C23" i="1"/>
  <c r="B23" i="1"/>
  <c r="E23" i="1"/>
  <c r="F23" i="1"/>
  <c r="B12" i="1"/>
  <c r="E12" i="1"/>
  <c r="F12" i="1"/>
  <c r="C7" i="1"/>
  <c r="B7" i="1"/>
  <c r="E7" i="1"/>
  <c r="F7" i="1"/>
  <c r="B9" i="4" l="1"/>
  <c r="E9" i="4"/>
  <c r="C9" i="4"/>
  <c r="D9" i="4"/>
  <c r="D30" i="3"/>
  <c r="F8" i="2" l="1"/>
  <c r="D8" i="2"/>
  <c r="D49" i="1"/>
  <c r="B8" i="2"/>
  <c r="E8" i="2"/>
  <c r="F14" i="2" l="1"/>
  <c r="D14" i="2"/>
  <c r="B14" i="2"/>
  <c r="E14" i="2"/>
  <c r="E11" i="4"/>
  <c r="D26" i="3"/>
  <c r="F26" i="3"/>
  <c r="F28" i="3" l="1"/>
  <c r="D28" i="3"/>
  <c r="D19" i="2"/>
  <c r="C19" i="2"/>
  <c r="E19" i="2"/>
  <c r="B19" i="2"/>
  <c r="B11" i="4"/>
  <c r="C11" i="4"/>
  <c r="D11" i="4"/>
  <c r="F11" i="4"/>
  <c r="F19" i="2"/>
  <c r="C26" i="3"/>
  <c r="B26" i="3"/>
  <c r="E26" i="3"/>
  <c r="C49" i="1"/>
  <c r="B49" i="1"/>
  <c r="E49" i="1"/>
  <c r="F49" i="1"/>
  <c r="B19" i="1"/>
  <c r="E28" i="3" l="1"/>
  <c r="B28" i="3"/>
  <c r="C28" i="3"/>
  <c r="D21" i="2"/>
  <c r="F21" i="2"/>
  <c r="B21" i="2"/>
  <c r="E21" i="2"/>
  <c r="C39" i="1"/>
  <c r="C47" i="1" s="1"/>
  <c r="C19" i="1"/>
  <c r="E19" i="1"/>
  <c r="F19" i="1"/>
  <c r="B39" i="1"/>
  <c r="F39" i="1"/>
  <c r="E39" i="1"/>
  <c r="D26" i="2" l="1"/>
  <c r="D29" i="2" s="1"/>
  <c r="F12" i="4"/>
  <c r="E26" i="2"/>
  <c r="B26" i="2"/>
  <c r="F10" i="4"/>
  <c r="F26" i="2"/>
  <c r="B47" i="1"/>
  <c r="F47" i="1"/>
  <c r="E47" i="1"/>
  <c r="C21" i="2"/>
  <c r="F7" i="4" l="1"/>
  <c r="F6" i="4"/>
  <c r="D6" i="4"/>
  <c r="E6" i="4"/>
  <c r="B29" i="2"/>
  <c r="C7" i="4"/>
  <c r="C10" i="4"/>
  <c r="C12" i="4"/>
  <c r="C6" i="4"/>
  <c r="C26" i="2"/>
  <c r="B10" i="4" s="1"/>
  <c r="F29" i="2"/>
  <c r="E10" i="4"/>
  <c r="E12" i="4"/>
  <c r="E7" i="4"/>
  <c r="E29" i="2"/>
  <c r="D7" i="4"/>
  <c r="D12" i="4"/>
  <c r="D10" i="4"/>
  <c r="B6" i="4" l="1"/>
  <c r="B12" i="4"/>
  <c r="B7" i="4"/>
  <c r="C29" i="2"/>
</calcChain>
</file>

<file path=xl/sharedStrings.xml><?xml version="1.0" encoding="utf-8"?>
<sst xmlns="http://schemas.openxmlformats.org/spreadsheetml/2006/main" count="122" uniqueCount="91">
  <si>
    <t>ASSETS</t>
  </si>
  <si>
    <t>NON CURRENT ASSETS</t>
  </si>
  <si>
    <t>CURRENT ASSETS</t>
  </si>
  <si>
    <t>Share Capital</t>
  </si>
  <si>
    <t>Retained Earnings</t>
  </si>
  <si>
    <t>Gross Profit</t>
  </si>
  <si>
    <t>Current</t>
  </si>
  <si>
    <t>Deferred</t>
  </si>
  <si>
    <t>Inventories</t>
  </si>
  <si>
    <t>Advances, Deposits &amp; Pre-Payments</t>
  </si>
  <si>
    <t xml:space="preserve">Net Cash Flow  from Financing Activities </t>
  </si>
  <si>
    <t>Non Current Liabilities</t>
  </si>
  <si>
    <t>Finance Expenses</t>
  </si>
  <si>
    <t>Contribution to W.P and Welfare fund</t>
  </si>
  <si>
    <t>Property,Plant  and  Equipment</t>
  </si>
  <si>
    <t>Cash and Cash Balances</t>
  </si>
  <si>
    <t>General Reserve</t>
  </si>
  <si>
    <t>Short Term Loan</t>
  </si>
  <si>
    <t>Meghna Cement Mills Limited</t>
  </si>
  <si>
    <t>Trade Receivables</t>
  </si>
  <si>
    <t>Revaluation Reserve</t>
  </si>
  <si>
    <t>Long term loan</t>
  </si>
  <si>
    <t>Deferred Tax</t>
  </si>
  <si>
    <t>Payable for other expenses</t>
  </si>
  <si>
    <t>Trade payables</t>
  </si>
  <si>
    <t>Payable for other finance</t>
  </si>
  <si>
    <t>Advance received against sales</t>
  </si>
  <si>
    <t>Dividend payable</t>
  </si>
  <si>
    <t>Gratuity</t>
  </si>
  <si>
    <t>Provision for WPPF</t>
  </si>
  <si>
    <t>Administrative Expenses</t>
  </si>
  <si>
    <t>Selling and Distribiution overhead</t>
  </si>
  <si>
    <t>Other Income</t>
  </si>
  <si>
    <t>Operating Profit</t>
  </si>
  <si>
    <t>Interest paid</t>
  </si>
  <si>
    <t>Acquisition of non-current assets</t>
  </si>
  <si>
    <t>Disposal of non-current assets</t>
  </si>
  <si>
    <t>Long Term Loan(net)</t>
  </si>
  <si>
    <t>Short Term bank Loan</t>
  </si>
  <si>
    <t>Dividend paid</t>
  </si>
  <si>
    <t>Other non-operating Income</t>
  </si>
  <si>
    <t>Finance Income</t>
  </si>
  <si>
    <t>Capital Work-in-progress</t>
  </si>
  <si>
    <t>Advance Income Tax</t>
  </si>
  <si>
    <t>Long Term Borrowings-Current Portion</t>
  </si>
  <si>
    <t>Income Tax Provision</t>
  </si>
  <si>
    <t>Debt to Equity</t>
  </si>
  <si>
    <t>Current Ratio</t>
  </si>
  <si>
    <t>Operating Margin</t>
  </si>
  <si>
    <t>Ratios</t>
  </si>
  <si>
    <t>Net Margin</t>
  </si>
  <si>
    <t>Quarter 3</t>
  </si>
  <si>
    <t>Quarter 2</t>
  </si>
  <si>
    <t>Quarter 1</t>
  </si>
  <si>
    <t>Intangible assets</t>
  </si>
  <si>
    <t>Payment against Purchase of Raw Materials &amp; Others</t>
  </si>
  <si>
    <t>Payment against Expenses &amp; Creditors</t>
  </si>
  <si>
    <t>Payment against Interest</t>
  </si>
  <si>
    <t>Collection from Turnover &amp; other Income</t>
  </si>
  <si>
    <t>Balance Sheet</t>
  </si>
  <si>
    <t>Liabilities and Capital</t>
  </si>
  <si>
    <t>Liabilities</t>
  </si>
  <si>
    <t>Current Liabilities</t>
  </si>
  <si>
    <t>Shareholders’ Equity</t>
  </si>
  <si>
    <t>Net assets value per share</t>
  </si>
  <si>
    <t>Shares to calculate NAVPS</t>
  </si>
  <si>
    <t>Income Statement</t>
  </si>
  <si>
    <t>As at quarter end</t>
  </si>
  <si>
    <t>Net Revenues</t>
  </si>
  <si>
    <t>Cost of goods sold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</si>
  <si>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</si>
  <si>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</si>
  <si>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</si>
  <si>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</si>
  <si>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</si>
  <si>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</si>
  <si>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</si>
  <si>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</si>
  <si>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</si>
  <si>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</si>
  <si>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</si>
  <si>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</si>
  <si>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</si>
  <si>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</si>
  <si>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</si>
  <si>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</si>
  <si>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Return on Asset (ROA)</t>
  </si>
  <si>
    <t>Return on Equity (ROE)</t>
  </si>
  <si>
    <t>Return on Invested Capital (ROIC)</t>
  </si>
  <si>
    <t>Operating Incomes/Expenses</t>
  </si>
  <si>
    <t xml:space="preserve">Quarter 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</si>
</sst>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Border="1"/>
    <xf numFmtId="3" fontId="1" fillId="0" borderId="0" xfId="0" applyNumberFormat="1" applyFont="1" applyBorder="1"/>
    <xf numFmtId="2" fontId="1" fillId="0" borderId="0" xfId="0" applyNumberFormat="1" applyFont="1"/>
    <xf numFmtId="0" fontId="3" fillId="0" borderId="0" xfId="0" applyFont="1"/>
    <xf numFmtId="41" fontId="0" fillId="0" borderId="0" xfId="0" applyNumberFormat="1"/>
    <xf numFmtId="41" fontId="0" fillId="0" borderId="0" xfId="0" applyNumberFormat="1" applyFont="1"/>
    <xf numFmtId="41" fontId="1" fillId="0" borderId="3" xfId="0" applyNumberFormat="1" applyFont="1" applyBorder="1"/>
    <xf numFmtId="41" fontId="4" fillId="0" borderId="3" xfId="0" applyNumberFormat="1" applyFont="1" applyBorder="1"/>
    <xf numFmtId="41" fontId="1" fillId="0" borderId="0" xfId="0" applyNumberFormat="1" applyFont="1"/>
    <xf numFmtId="41" fontId="0" fillId="0" borderId="0" xfId="0" applyNumberFormat="1" applyBorder="1"/>
    <xf numFmtId="41" fontId="0" fillId="0" borderId="1" xfId="0" applyNumberFormat="1" applyBorder="1"/>
    <xf numFmtId="41" fontId="0" fillId="0" borderId="0" xfId="0" applyNumberFormat="1" applyFont="1" applyBorder="1"/>
    <xf numFmtId="41" fontId="1" fillId="0" borderId="0" xfId="0" applyNumberFormat="1" applyFont="1" applyBorder="1"/>
    <xf numFmtId="41" fontId="1" fillId="0" borderId="2" xfId="0" applyNumberFormat="1" applyFont="1" applyBorder="1"/>
    <xf numFmtId="0" fontId="2" fillId="0" borderId="0" xfId="0" applyFont="1" applyFill="1"/>
    <xf numFmtId="41" fontId="0" fillId="0" borderId="0" xfId="0" applyNumberFormat="1" applyFill="1"/>
    <xf numFmtId="41" fontId="4" fillId="0" borderId="3" xfId="0" applyNumberFormat="1" applyFont="1" applyFill="1" applyBorder="1"/>
    <xf numFmtId="41" fontId="1" fillId="0" borderId="0" xfId="0" applyNumberFormat="1" applyFont="1" applyFill="1"/>
    <xf numFmtId="0" fontId="0" fillId="0" borderId="0" xfId="0" applyFill="1"/>
    <xf numFmtId="10" fontId="0" fillId="0" borderId="0" xfId="1" applyNumberFormat="1" applyFont="1"/>
    <xf numFmtId="2" fontId="0" fillId="0" borderId="0" xfId="0" applyNumberFormat="1"/>
    <xf numFmtId="0" fontId="0" fillId="0" borderId="0" xfId="0" applyAlignment="1">
      <alignment horizontal="right"/>
    </xf>
    <xf numFmtId="15" fontId="2" fillId="0" borderId="0" xfId="0" applyNumberFormat="1" applyFont="1" applyAlignment="1">
      <alignment horizontal="right"/>
    </xf>
    <xf numFmtId="2" fontId="1" fillId="0" borderId="4" xfId="0" applyNumberFormat="1" applyFont="1" applyBorder="1"/>
    <xf numFmtId="3" fontId="1" fillId="0" borderId="0" xfId="0" applyNumberFormat="1" applyFont="1" applyFill="1" applyBorder="1"/>
    <xf numFmtId="41" fontId="0" fillId="0" borderId="0" xfId="0" applyNumberFormat="1" applyFill="1" applyBorder="1"/>
    <xf numFmtId="41" fontId="1" fillId="0" borderId="0" xfId="0" applyNumberFormat="1" applyFont="1" applyFill="1" applyBorder="1"/>
    <xf numFmtId="0" fontId="1" fillId="0" borderId="1" xfId="0" applyFont="1" applyBorder="1" applyAlignment="1">
      <alignment horizontal="left"/>
    </xf>
    <xf numFmtId="0" fontId="6" fillId="0" borderId="0" xfId="0" applyFont="1"/>
    <xf numFmtId="0" fontId="2" fillId="0" borderId="1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" fillId="0" borderId="1" xfId="0" applyFont="1" applyBorder="1"/>
    <xf numFmtId="43" fontId="0" fillId="0" borderId="0" xfId="0" applyNumberFormat="1"/>
    <xf numFmtId="0" fontId="1" fillId="0" borderId="2" xfId="0" applyFont="1" applyBorder="1"/>
    <xf numFmtId="0" fontId="1" fillId="0" borderId="0" xfId="0" applyFont="1" applyAlignment="1">
      <alignment horizontal="right"/>
    </xf>
    <xf numFmtId="15" fontId="1" fillId="0" borderId="0" xfId="0" applyNumberFormat="1" applyFont="1"/>
    <xf numFmtId="41" fontId="0" fillId="0" borderId="0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51"/>
  <sheetViews>
    <sheetView workbookViewId="0">
      <pane xSplit="1" ySplit="5" topLeftCell="G9" activePane="bottomRight" state="frozen"/>
      <selection pane="topRight" activeCell="B1" sqref="B1"/>
      <selection pane="bottomLeft" activeCell="A6" sqref="A6"/>
      <selection pane="bottomRight" activeCell="H27" sqref="H27"/>
    </sheetView>
  </sheetViews>
  <sheetFormatPr defaultRowHeight="15" x14ac:dyDescent="0.25"/>
  <cols>
    <col min="1" max="1" width="41.42578125" customWidth="1"/>
    <col min="2" max="3" width="15" bestFit="1" customWidth="1"/>
    <col min="4" max="4" width="14.28515625" bestFit="1" customWidth="1"/>
    <col min="5" max="5" width="15" bestFit="1" customWidth="1"/>
    <col min="6" max="7" width="14.28515625" bestFit="1" customWidth="1"/>
    <col min="8" max="8" width="14.28515625" customWidth="1"/>
    <col min="9" max="9" width="15.28515625" bestFit="1" customWidth="1"/>
    <col min="10" max="10" width="12.5703125" bestFit="1" customWidth="1"/>
    <col min="11" max="13" width="14.28515625" bestFit="1" customWidth="1"/>
  </cols>
  <sheetData>
    <row r="1" spans="1:13" ht="15.75" x14ac:dyDescent="0.25">
      <c r="A1" s="2" t="s">
        <v>18</v>
      </c>
    </row>
    <row r="2" spans="1:13" ht="15.75" x14ac:dyDescent="0.25">
      <c r="A2" s="2" t="s">
        <v>59</v>
      </c>
    </row>
    <row r="3" spans="1:13" ht="15.75" x14ac:dyDescent="0.25">
      <c r="A3" s="2" t="s">
        <v>67</v>
      </c>
    </row>
    <row r="4" spans="1:13" ht="15.75" x14ac:dyDescent="0.25">
      <c r="A4" s="2"/>
      <c r="B4" s="26" t="s">
        <v>51</v>
      </c>
      <c r="C4" s="26" t="s">
        <v>52</v>
      </c>
      <c r="D4" s="26" t="s">
        <v>51</v>
      </c>
      <c r="E4" s="26" t="s">
        <v>53</v>
      </c>
      <c r="F4" s="26" t="s">
        <v>52</v>
      </c>
      <c r="G4" s="39" t="s">
        <v>51</v>
      </c>
      <c r="H4" s="39" t="s">
        <v>90</v>
      </c>
      <c r="I4" s="39" t="s">
        <v>52</v>
      </c>
    </row>
    <row r="5" spans="1:13" ht="15.75" x14ac:dyDescent="0.25">
      <c r="B5" s="27">
        <v>42825</v>
      </c>
      <c r="C5" s="27">
        <v>43100</v>
      </c>
      <c r="D5" s="27">
        <v>43190</v>
      </c>
      <c r="E5" s="27">
        <v>43373</v>
      </c>
      <c r="F5" s="27">
        <v>43465</v>
      </c>
      <c r="G5" s="40">
        <v>43555</v>
      </c>
      <c r="H5" s="40">
        <v>43738</v>
      </c>
      <c r="I5" s="40">
        <v>43829</v>
      </c>
    </row>
    <row r="6" spans="1:13" x14ac:dyDescent="0.25">
      <c r="A6" s="32" t="s">
        <v>0</v>
      </c>
      <c r="B6" s="9"/>
      <c r="C6" s="9"/>
      <c r="D6" s="9"/>
      <c r="E6" s="9"/>
      <c r="F6" s="9"/>
      <c r="I6" s="9"/>
      <c r="J6" s="9"/>
    </row>
    <row r="7" spans="1:13" x14ac:dyDescent="0.25">
      <c r="A7" s="33" t="s">
        <v>1</v>
      </c>
      <c r="B7" s="13">
        <f>SUM(B8:B10)</f>
        <v>942382000</v>
      </c>
      <c r="C7" s="13">
        <f t="shared" ref="C7:H7" si="0">SUM(C8:C10)</f>
        <v>1043454000</v>
      </c>
      <c r="D7" s="13">
        <f>SUM(D8:D10)</f>
        <v>1195965000</v>
      </c>
      <c r="E7" s="13">
        <f t="shared" si="0"/>
        <v>1871006000</v>
      </c>
      <c r="F7" s="13">
        <f t="shared" si="0"/>
        <v>1920429000</v>
      </c>
      <c r="G7" s="13">
        <f t="shared" si="0"/>
        <v>1984958000</v>
      </c>
      <c r="H7" s="13">
        <f t="shared" si="0"/>
        <v>4089298000</v>
      </c>
      <c r="I7" s="13">
        <f>SUM(I8:I10)</f>
        <v>4455100000</v>
      </c>
      <c r="J7" s="9"/>
      <c r="K7" s="9"/>
      <c r="L7" s="9"/>
      <c r="M7" s="9"/>
    </row>
    <row r="8" spans="1:13" x14ac:dyDescent="0.25">
      <c r="A8" t="s">
        <v>14</v>
      </c>
      <c r="B8" s="9">
        <v>942382000</v>
      </c>
      <c r="C8" s="9">
        <v>865894000</v>
      </c>
      <c r="D8" s="10">
        <v>895924000</v>
      </c>
      <c r="E8" s="10">
        <v>947573000</v>
      </c>
      <c r="F8" s="10">
        <v>915986000</v>
      </c>
      <c r="G8" s="10">
        <v>885017000</v>
      </c>
      <c r="H8" s="10">
        <v>833024000</v>
      </c>
      <c r="I8" s="9">
        <v>811250000</v>
      </c>
      <c r="J8" s="9"/>
      <c r="K8" s="9"/>
      <c r="L8" s="9"/>
      <c r="M8" s="9"/>
    </row>
    <row r="9" spans="1:13" x14ac:dyDescent="0.25">
      <c r="A9" t="s">
        <v>42</v>
      </c>
      <c r="B9" s="9">
        <v>0</v>
      </c>
      <c r="C9" s="9">
        <v>177560000</v>
      </c>
      <c r="D9" s="10">
        <v>300041000</v>
      </c>
      <c r="E9" s="10">
        <v>915396000</v>
      </c>
      <c r="F9" s="10">
        <v>7505000</v>
      </c>
      <c r="G9" s="10">
        <v>1092969000</v>
      </c>
      <c r="H9" s="10">
        <v>3250371000</v>
      </c>
      <c r="I9" s="10">
        <v>3638483000</v>
      </c>
      <c r="J9" s="9"/>
      <c r="K9" s="9"/>
      <c r="L9" s="9"/>
      <c r="M9" s="9"/>
    </row>
    <row r="10" spans="1:13" x14ac:dyDescent="0.25">
      <c r="A10" t="s">
        <v>54</v>
      </c>
      <c r="B10" s="9">
        <v>0</v>
      </c>
      <c r="C10" s="9">
        <v>0</v>
      </c>
      <c r="D10" s="10">
        <v>0</v>
      </c>
      <c r="E10" s="10">
        <v>8037000</v>
      </c>
      <c r="F10" s="10">
        <v>996938000</v>
      </c>
      <c r="G10" s="10">
        <v>6972000</v>
      </c>
      <c r="H10" s="10">
        <v>5903000</v>
      </c>
      <c r="I10" s="9">
        <v>5367000</v>
      </c>
      <c r="J10" s="9"/>
      <c r="K10" s="9"/>
      <c r="L10" s="9"/>
      <c r="M10" s="9"/>
    </row>
    <row r="11" spans="1:13" x14ac:dyDescent="0.25">
      <c r="B11" s="9"/>
      <c r="C11" s="9"/>
      <c r="D11" s="9"/>
      <c r="E11" s="9"/>
      <c r="F11" s="9"/>
      <c r="I11" s="9"/>
      <c r="J11" s="9"/>
      <c r="K11" s="9"/>
      <c r="L11" s="9"/>
      <c r="M11" s="9"/>
    </row>
    <row r="12" spans="1:13" x14ac:dyDescent="0.25">
      <c r="A12" s="33" t="s">
        <v>2</v>
      </c>
      <c r="B12" s="13">
        <f>SUM(B13:B18)</f>
        <v>3941208000</v>
      </c>
      <c r="C12" s="13">
        <f t="shared" ref="C12:I12" si="1">SUM(C13:C18)</f>
        <v>4072826000</v>
      </c>
      <c r="D12" s="13">
        <f>SUM(D13:D18)</f>
        <v>4422424000</v>
      </c>
      <c r="E12" s="13">
        <f t="shared" si="1"/>
        <v>4988763000</v>
      </c>
      <c r="F12" s="13">
        <f t="shared" si="1"/>
        <v>5712482000</v>
      </c>
      <c r="G12" s="13">
        <f t="shared" si="1"/>
        <v>6293655000</v>
      </c>
      <c r="H12" s="13">
        <f t="shared" si="1"/>
        <v>4911204000</v>
      </c>
      <c r="I12" s="13">
        <f t="shared" si="1"/>
        <v>5273298000</v>
      </c>
      <c r="J12" s="9"/>
      <c r="K12" s="9"/>
      <c r="L12" s="9"/>
      <c r="M12" s="9"/>
    </row>
    <row r="13" spans="1:13" x14ac:dyDescent="0.25">
      <c r="A13" s="4" t="s">
        <v>8</v>
      </c>
      <c r="B13" s="10">
        <v>703439000</v>
      </c>
      <c r="C13" s="10">
        <v>857109000</v>
      </c>
      <c r="D13" s="10">
        <v>728712000</v>
      </c>
      <c r="E13" s="10">
        <v>544809000</v>
      </c>
      <c r="F13" s="10">
        <v>618323000</v>
      </c>
      <c r="G13" s="10">
        <v>450710000</v>
      </c>
      <c r="H13" s="10">
        <v>353908000</v>
      </c>
      <c r="I13" s="9">
        <v>512223000</v>
      </c>
      <c r="J13" s="9"/>
      <c r="K13" s="9"/>
      <c r="L13" s="9"/>
      <c r="M13" s="9"/>
    </row>
    <row r="14" spans="1:13" x14ac:dyDescent="0.25">
      <c r="A14" t="s">
        <v>19</v>
      </c>
      <c r="B14" s="10">
        <v>1255664000</v>
      </c>
      <c r="C14" s="10">
        <v>1356704000</v>
      </c>
      <c r="D14" s="10">
        <v>841694000</v>
      </c>
      <c r="E14" s="10">
        <v>1312397000</v>
      </c>
      <c r="F14" s="10">
        <v>1616746000</v>
      </c>
      <c r="G14" s="10">
        <v>1639036000</v>
      </c>
      <c r="H14" s="10">
        <v>1377798000</v>
      </c>
      <c r="I14" s="9">
        <v>1558726000</v>
      </c>
      <c r="J14" s="9"/>
      <c r="K14" s="9"/>
      <c r="L14" s="9"/>
      <c r="M14" s="9"/>
    </row>
    <row r="15" spans="1:13" x14ac:dyDescent="0.25">
      <c r="A15" t="s">
        <v>9</v>
      </c>
      <c r="B15" s="9">
        <v>1816058000</v>
      </c>
      <c r="C15" s="9">
        <v>1695093000</v>
      </c>
      <c r="D15" s="9">
        <v>1683538000</v>
      </c>
      <c r="E15" s="9">
        <v>2901514000</v>
      </c>
      <c r="F15" s="9">
        <v>3336730000</v>
      </c>
      <c r="G15" s="10">
        <v>3618079000</v>
      </c>
      <c r="H15" s="10">
        <v>2479660000</v>
      </c>
      <c r="I15" s="9">
        <v>2730071000</v>
      </c>
      <c r="J15" s="9"/>
      <c r="K15" s="9"/>
      <c r="L15" s="9"/>
      <c r="M15" s="9"/>
    </row>
    <row r="16" spans="1:13" x14ac:dyDescent="0.25">
      <c r="A16" t="s">
        <v>43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I16" s="9"/>
      <c r="J16" s="9"/>
      <c r="K16" s="9"/>
      <c r="L16" s="9"/>
      <c r="M16" s="9"/>
    </row>
    <row r="17" spans="1:13" x14ac:dyDescent="0.25">
      <c r="A17" t="s">
        <v>15</v>
      </c>
      <c r="B17" s="9">
        <v>166047000</v>
      </c>
      <c r="C17" s="9">
        <v>163920000</v>
      </c>
      <c r="D17" s="9">
        <v>1168480000</v>
      </c>
      <c r="E17" s="9">
        <v>230043000</v>
      </c>
      <c r="F17" s="9">
        <v>140683000</v>
      </c>
      <c r="G17" s="10">
        <v>585830000</v>
      </c>
      <c r="H17" s="10">
        <v>699838000</v>
      </c>
      <c r="I17" s="9">
        <v>472278000</v>
      </c>
      <c r="J17" s="9"/>
      <c r="K17" s="9"/>
      <c r="L17" s="9"/>
      <c r="M17" s="9"/>
    </row>
    <row r="18" spans="1:13" x14ac:dyDescent="0.25">
      <c r="B18" s="9"/>
      <c r="C18" s="9"/>
      <c r="D18" s="9"/>
      <c r="E18" s="9"/>
      <c r="F18" s="9"/>
      <c r="I18" s="9"/>
      <c r="J18" s="9"/>
      <c r="K18" s="9"/>
      <c r="L18" s="9"/>
      <c r="M18" s="9"/>
    </row>
    <row r="19" spans="1:13" x14ac:dyDescent="0.25">
      <c r="A19" s="1"/>
      <c r="B19" s="13">
        <f>SUM(B7,B12)</f>
        <v>4883590000</v>
      </c>
      <c r="C19" s="13">
        <f t="shared" ref="C19:I19" si="2">SUM(C7,C12)</f>
        <v>5116280000</v>
      </c>
      <c r="D19" s="13">
        <f>SUM(D7,D12)</f>
        <v>5618389000</v>
      </c>
      <c r="E19" s="13">
        <f t="shared" si="2"/>
        <v>6859769000</v>
      </c>
      <c r="F19" s="13">
        <f t="shared" si="2"/>
        <v>7632911000</v>
      </c>
      <c r="G19" s="13">
        <f t="shared" si="2"/>
        <v>8278613000</v>
      </c>
      <c r="H19" s="13">
        <f t="shared" si="2"/>
        <v>9000502000</v>
      </c>
      <c r="I19" s="13">
        <f t="shared" si="2"/>
        <v>9728398000</v>
      </c>
      <c r="J19" s="9"/>
      <c r="K19" s="9"/>
      <c r="L19" s="9"/>
      <c r="M19" s="9"/>
    </row>
    <row r="20" spans="1:13" x14ac:dyDescent="0.25">
      <c r="B20" s="9"/>
      <c r="C20" s="9"/>
      <c r="D20" s="9"/>
      <c r="E20" s="9"/>
      <c r="F20" s="9"/>
      <c r="I20" s="9"/>
      <c r="J20" s="9"/>
      <c r="K20" s="9"/>
      <c r="L20" s="9"/>
      <c r="M20" s="9"/>
    </row>
    <row r="21" spans="1:13" ht="15.75" x14ac:dyDescent="0.25">
      <c r="A21" s="34" t="s">
        <v>60</v>
      </c>
      <c r="B21" s="9"/>
      <c r="C21" s="9"/>
      <c r="D21" s="9"/>
      <c r="E21" s="9"/>
      <c r="F21" s="9"/>
      <c r="I21" s="9"/>
      <c r="J21" s="9"/>
      <c r="K21" s="9"/>
      <c r="L21" s="9"/>
      <c r="M21" s="9"/>
    </row>
    <row r="22" spans="1:13" ht="15.75" x14ac:dyDescent="0.25">
      <c r="A22" s="35" t="s">
        <v>61</v>
      </c>
      <c r="B22" s="9"/>
      <c r="C22" s="9"/>
      <c r="D22" s="9"/>
      <c r="E22" s="9"/>
      <c r="F22" s="9"/>
      <c r="I22" s="9"/>
      <c r="J22" s="9"/>
      <c r="K22" s="9"/>
      <c r="L22" s="9"/>
      <c r="M22" s="9"/>
    </row>
    <row r="23" spans="1:13" x14ac:dyDescent="0.25">
      <c r="A23" s="33" t="s">
        <v>11</v>
      </c>
      <c r="B23" s="13">
        <f>SUM(B24:B26)</f>
        <v>424769000</v>
      </c>
      <c r="C23" s="13">
        <f t="shared" ref="C23:H23" si="3">SUM(C24:C26)</f>
        <v>523547000</v>
      </c>
      <c r="D23" s="13">
        <f t="shared" ref="D23" si="4">SUM(D24:D26)</f>
        <v>1440308000</v>
      </c>
      <c r="E23" s="13">
        <f t="shared" si="3"/>
        <v>1437935000</v>
      </c>
      <c r="F23" s="13">
        <f t="shared" si="3"/>
        <v>1684928000</v>
      </c>
      <c r="G23" s="13">
        <f t="shared" si="3"/>
        <v>2155404000</v>
      </c>
      <c r="H23" s="13">
        <f t="shared" si="3"/>
        <v>2969098000</v>
      </c>
      <c r="I23" s="13">
        <f>SUM(I24:I26)</f>
        <v>2968847000</v>
      </c>
      <c r="J23" s="9"/>
      <c r="K23" s="9"/>
      <c r="L23" s="9"/>
      <c r="M23" s="9"/>
    </row>
    <row r="24" spans="1:13" x14ac:dyDescent="0.25">
      <c r="A24" t="s">
        <v>21</v>
      </c>
      <c r="B24" s="9">
        <v>209778000</v>
      </c>
      <c r="C24" s="9">
        <v>325775000</v>
      </c>
      <c r="D24" s="9">
        <v>1227832000</v>
      </c>
      <c r="E24" s="9">
        <v>1231159000</v>
      </c>
      <c r="F24" s="9">
        <v>1475810000</v>
      </c>
      <c r="G24" s="9">
        <v>1948304000</v>
      </c>
      <c r="H24" s="9">
        <v>2741542000</v>
      </c>
      <c r="I24" s="9">
        <v>2739080000</v>
      </c>
      <c r="J24" s="9"/>
      <c r="K24" s="9"/>
      <c r="L24" s="9"/>
      <c r="M24" s="9"/>
    </row>
    <row r="25" spans="1:13" x14ac:dyDescent="0.25">
      <c r="A25" t="s">
        <v>28</v>
      </c>
      <c r="B25" s="9">
        <v>80472000</v>
      </c>
      <c r="C25" s="9">
        <v>94999000</v>
      </c>
      <c r="D25" s="9">
        <v>103159000</v>
      </c>
      <c r="E25" s="9">
        <v>109778000</v>
      </c>
      <c r="F25" s="9">
        <v>112628000</v>
      </c>
      <c r="G25" s="9">
        <v>115017000</v>
      </c>
      <c r="H25" s="9">
        <v>142154000</v>
      </c>
      <c r="I25" s="9">
        <v>148160000</v>
      </c>
      <c r="J25" s="9"/>
      <c r="K25" s="9"/>
      <c r="L25" s="9"/>
      <c r="M25" s="9"/>
    </row>
    <row r="26" spans="1:13" x14ac:dyDescent="0.25">
      <c r="A26" t="s">
        <v>22</v>
      </c>
      <c r="B26" s="9">
        <v>134519000</v>
      </c>
      <c r="C26" s="9">
        <v>102773000</v>
      </c>
      <c r="D26" s="9">
        <v>109317000</v>
      </c>
      <c r="E26" s="9">
        <v>96998000</v>
      </c>
      <c r="F26" s="9">
        <v>96490000</v>
      </c>
      <c r="G26" s="9">
        <v>92083000</v>
      </c>
      <c r="H26" s="9">
        <v>85402000</v>
      </c>
      <c r="I26" s="9">
        <v>81607000</v>
      </c>
      <c r="J26" s="9"/>
      <c r="K26" s="9"/>
      <c r="L26" s="9"/>
      <c r="M26" s="9"/>
    </row>
    <row r="27" spans="1:13" x14ac:dyDescent="0.25">
      <c r="B27" s="9"/>
      <c r="C27" s="9"/>
      <c r="D27" s="9"/>
      <c r="E27" s="9"/>
      <c r="F27" s="9"/>
      <c r="I27" s="9"/>
      <c r="J27" s="9"/>
      <c r="K27" s="9"/>
      <c r="L27" s="9"/>
      <c r="M27" s="9"/>
    </row>
    <row r="28" spans="1:13" x14ac:dyDescent="0.25">
      <c r="A28" s="33" t="s">
        <v>62</v>
      </c>
      <c r="B28" s="13">
        <f>SUM(B29:B37)</f>
        <v>3685508000</v>
      </c>
      <c r="C28" s="13">
        <f t="shared" ref="C28:I28" si="5">SUM(C29:C37)</f>
        <v>3803074000</v>
      </c>
      <c r="D28" s="13">
        <f>SUM(D29:D37)</f>
        <v>3368637000</v>
      </c>
      <c r="E28" s="13">
        <f t="shared" si="5"/>
        <v>4548396000</v>
      </c>
      <c r="F28" s="13">
        <f t="shared" si="5"/>
        <v>5067486000</v>
      </c>
      <c r="G28" s="13">
        <f t="shared" si="5"/>
        <v>5220969000</v>
      </c>
      <c r="H28" s="13">
        <f t="shared" si="5"/>
        <v>5200586000</v>
      </c>
      <c r="I28" s="13">
        <f t="shared" si="5"/>
        <v>5945979000</v>
      </c>
      <c r="J28" s="9"/>
      <c r="K28" s="9"/>
      <c r="L28" s="9"/>
      <c r="M28" s="9"/>
    </row>
    <row r="29" spans="1:13" x14ac:dyDescent="0.25">
      <c r="A29" t="s">
        <v>17</v>
      </c>
      <c r="B29" s="9">
        <v>2772639000</v>
      </c>
      <c r="C29" s="9">
        <v>2480218000</v>
      </c>
      <c r="D29" s="9">
        <v>2199811000</v>
      </c>
      <c r="E29" s="9">
        <v>2863977000</v>
      </c>
      <c r="F29" s="9">
        <v>3100308000</v>
      </c>
      <c r="G29" s="9">
        <v>3140239000</v>
      </c>
      <c r="H29" s="9">
        <v>3306979000</v>
      </c>
      <c r="I29" s="9">
        <v>3674743000</v>
      </c>
      <c r="J29" s="9"/>
      <c r="K29" s="9"/>
      <c r="L29" s="9"/>
      <c r="M29" s="9"/>
    </row>
    <row r="30" spans="1:13" x14ac:dyDescent="0.25">
      <c r="A30" t="s">
        <v>44</v>
      </c>
      <c r="B30" s="9">
        <v>20622000</v>
      </c>
      <c r="C30" s="9">
        <v>23350000</v>
      </c>
      <c r="D30" s="9">
        <v>24237000</v>
      </c>
      <c r="E30" s="9">
        <v>26112000</v>
      </c>
      <c r="F30" s="9">
        <v>27104000</v>
      </c>
      <c r="G30" s="9">
        <v>28133000</v>
      </c>
      <c r="H30" s="9">
        <v>186358000</v>
      </c>
      <c r="I30" s="9">
        <v>354300000</v>
      </c>
      <c r="J30" s="9"/>
      <c r="K30" s="9"/>
      <c r="L30" s="9"/>
      <c r="M30" s="9"/>
    </row>
    <row r="31" spans="1:13" x14ac:dyDescent="0.25">
      <c r="A31" t="s">
        <v>23</v>
      </c>
      <c r="B31" s="9">
        <v>436191000</v>
      </c>
      <c r="C31" s="9">
        <v>257654000</v>
      </c>
      <c r="D31" s="9">
        <v>165126000</v>
      </c>
      <c r="E31" s="9">
        <v>232029000</v>
      </c>
      <c r="F31" s="9">
        <v>256677000</v>
      </c>
      <c r="G31" s="9">
        <v>279123000</v>
      </c>
      <c r="H31" s="9">
        <v>359124000</v>
      </c>
      <c r="I31" s="9">
        <v>344636000</v>
      </c>
      <c r="J31" s="9"/>
      <c r="K31" s="9"/>
      <c r="L31" s="9"/>
      <c r="M31" s="9"/>
    </row>
    <row r="32" spans="1:13" x14ac:dyDescent="0.25">
      <c r="A32" t="s">
        <v>45</v>
      </c>
      <c r="B32" s="9">
        <v>0</v>
      </c>
      <c r="C32">
        <v>0</v>
      </c>
      <c r="D32" s="9">
        <v>164972000</v>
      </c>
      <c r="E32" s="9">
        <v>198624000</v>
      </c>
      <c r="F32" s="9">
        <v>201484000</v>
      </c>
      <c r="G32" s="9">
        <v>213139000</v>
      </c>
      <c r="H32" s="9">
        <v>116522000</v>
      </c>
      <c r="I32" s="9">
        <v>122818000</v>
      </c>
      <c r="J32" s="9"/>
      <c r="K32" s="9"/>
      <c r="L32" s="9"/>
      <c r="M32" s="9"/>
    </row>
    <row r="33" spans="1:13" x14ac:dyDescent="0.25">
      <c r="A33" t="s">
        <v>24</v>
      </c>
      <c r="B33" s="9">
        <v>248243000</v>
      </c>
      <c r="C33" s="9">
        <v>794144000</v>
      </c>
      <c r="D33" s="9">
        <v>604095000</v>
      </c>
      <c r="E33" s="9">
        <v>932963000</v>
      </c>
      <c r="F33" s="9">
        <v>1158712000</v>
      </c>
      <c r="G33" s="9">
        <v>1276631000</v>
      </c>
      <c r="H33" s="9">
        <v>1055086000</v>
      </c>
      <c r="I33" s="9">
        <v>1234261000</v>
      </c>
      <c r="J33" s="9"/>
      <c r="K33" s="9"/>
      <c r="L33" s="9"/>
      <c r="M33" s="9"/>
    </row>
    <row r="34" spans="1:13" x14ac:dyDescent="0.25">
      <c r="A34" t="s">
        <v>25</v>
      </c>
      <c r="B34" s="9">
        <v>111643000</v>
      </c>
      <c r="C34" s="9">
        <v>148975000</v>
      </c>
      <c r="D34" s="9">
        <v>139665000</v>
      </c>
      <c r="E34" s="9">
        <v>122073000</v>
      </c>
      <c r="F34" s="9">
        <v>124214000</v>
      </c>
      <c r="G34" s="9">
        <v>125665000</v>
      </c>
      <c r="H34" s="9">
        <v>124197000</v>
      </c>
      <c r="I34" s="9">
        <v>149447000</v>
      </c>
      <c r="J34" s="9"/>
      <c r="K34" s="9"/>
      <c r="L34" s="9"/>
      <c r="M34" s="9"/>
    </row>
    <row r="35" spans="1:13" x14ac:dyDescent="0.25">
      <c r="A35" t="s">
        <v>29</v>
      </c>
      <c r="B35" s="9">
        <v>0</v>
      </c>
      <c r="C35" s="9">
        <v>0</v>
      </c>
      <c r="D35" s="9">
        <v>10629000</v>
      </c>
      <c r="E35" s="9">
        <v>0</v>
      </c>
      <c r="F35" s="9">
        <v>0</v>
      </c>
      <c r="I35" s="9"/>
      <c r="J35" s="9"/>
      <c r="K35" s="9"/>
      <c r="L35" s="9"/>
      <c r="M35" s="9"/>
    </row>
    <row r="36" spans="1:13" x14ac:dyDescent="0.25">
      <c r="A36" t="s">
        <v>26</v>
      </c>
      <c r="B36" s="9">
        <v>96170000</v>
      </c>
      <c r="C36" s="9">
        <v>98733000</v>
      </c>
      <c r="D36" s="9">
        <v>60102000</v>
      </c>
      <c r="E36" s="9">
        <v>172618000</v>
      </c>
      <c r="F36" s="9">
        <v>198987000</v>
      </c>
      <c r="G36" s="9">
        <v>158039000</v>
      </c>
      <c r="H36" s="9">
        <v>52320000</v>
      </c>
      <c r="I36" s="9">
        <v>65774000</v>
      </c>
      <c r="J36" s="9"/>
      <c r="K36" s="9"/>
      <c r="L36" s="9"/>
      <c r="M36" s="9"/>
    </row>
    <row r="37" spans="1:13" x14ac:dyDescent="0.25">
      <c r="A37" t="s">
        <v>27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I37" s="9"/>
      <c r="J37" s="9"/>
      <c r="K37" s="9"/>
      <c r="L37" s="9"/>
      <c r="M37" s="9"/>
    </row>
    <row r="38" spans="1:13" x14ac:dyDescent="0.25">
      <c r="B38" s="9">
        <v>0</v>
      </c>
      <c r="C38" s="9">
        <v>0</v>
      </c>
      <c r="D38" s="9">
        <v>0</v>
      </c>
      <c r="E38" s="9">
        <v>0</v>
      </c>
      <c r="F38" s="9">
        <v>0</v>
      </c>
      <c r="I38" s="9"/>
      <c r="J38" s="9"/>
      <c r="K38" s="9"/>
      <c r="L38" s="9"/>
      <c r="M38" s="9"/>
    </row>
    <row r="39" spans="1:13" x14ac:dyDescent="0.25">
      <c r="A39" s="1"/>
      <c r="B39" s="13">
        <f>SUM(B23,B28)</f>
        <v>4110277000</v>
      </c>
      <c r="C39" s="13">
        <f t="shared" ref="C39:I39" si="6">SUM(C23,C28)</f>
        <v>4326621000</v>
      </c>
      <c r="D39" s="13">
        <f>D28+D23</f>
        <v>4808945000</v>
      </c>
      <c r="E39" s="13">
        <f t="shared" si="6"/>
        <v>5986331000</v>
      </c>
      <c r="F39" s="13">
        <f t="shared" si="6"/>
        <v>6752414000</v>
      </c>
      <c r="G39" s="13">
        <f t="shared" si="6"/>
        <v>7376373000</v>
      </c>
      <c r="H39" s="13">
        <f t="shared" si="6"/>
        <v>8169684000</v>
      </c>
      <c r="I39" s="13">
        <f t="shared" si="6"/>
        <v>8914826000</v>
      </c>
      <c r="J39" s="9"/>
      <c r="K39" s="9"/>
      <c r="L39" s="9"/>
      <c r="M39" s="9"/>
    </row>
    <row r="40" spans="1:13" x14ac:dyDescent="0.25">
      <c r="A40" s="1"/>
      <c r="B40" s="13"/>
      <c r="C40" s="13"/>
      <c r="D40" s="13"/>
      <c r="E40" s="13"/>
      <c r="F40" s="13"/>
      <c r="I40" s="9"/>
      <c r="J40" s="9"/>
      <c r="K40" s="9"/>
      <c r="L40" s="9"/>
      <c r="M40" s="9"/>
    </row>
    <row r="41" spans="1:13" x14ac:dyDescent="0.25">
      <c r="A41" s="33" t="s">
        <v>63</v>
      </c>
      <c r="B41" s="13">
        <f>SUM(B42:B45)</f>
        <v>773313000</v>
      </c>
      <c r="C41" s="13">
        <f>SUM(C42:C45)</f>
        <v>789659000</v>
      </c>
      <c r="D41" s="13">
        <f>SUM(D42:D45)</f>
        <v>809444000</v>
      </c>
      <c r="E41" s="13">
        <f>SUM(E42:E45)</f>
        <v>873438000</v>
      </c>
      <c r="F41" s="13">
        <f t="shared" ref="F41:H41" si="7">SUM(F42:F45)</f>
        <v>880497000</v>
      </c>
      <c r="G41" s="13">
        <f t="shared" si="7"/>
        <v>902240000</v>
      </c>
      <c r="H41" s="13">
        <f t="shared" si="7"/>
        <v>830818000</v>
      </c>
      <c r="I41" s="13">
        <f>SUM(I42:I45)</f>
        <v>813572000</v>
      </c>
      <c r="J41" s="9"/>
      <c r="K41" s="9"/>
      <c r="L41" s="9"/>
      <c r="M41" s="9"/>
    </row>
    <row r="42" spans="1:13" x14ac:dyDescent="0.25">
      <c r="A42" t="s">
        <v>3</v>
      </c>
      <c r="B42" s="9">
        <v>225004000</v>
      </c>
      <c r="C42" s="9">
        <v>225004000</v>
      </c>
      <c r="D42" s="9">
        <v>225004000</v>
      </c>
      <c r="E42" s="9">
        <v>225004000</v>
      </c>
      <c r="F42" s="9">
        <v>247504000</v>
      </c>
      <c r="G42" s="9">
        <v>247504000</v>
      </c>
      <c r="H42" s="9">
        <v>247504000</v>
      </c>
      <c r="I42" s="9">
        <v>259880000</v>
      </c>
      <c r="J42" s="9"/>
      <c r="K42" s="9"/>
      <c r="L42" s="9"/>
      <c r="M42" s="9"/>
    </row>
    <row r="43" spans="1:13" x14ac:dyDescent="0.25">
      <c r="A43" t="s">
        <v>16</v>
      </c>
      <c r="B43" s="9">
        <v>166000000</v>
      </c>
      <c r="C43" s="9">
        <v>166000000</v>
      </c>
      <c r="D43" s="9">
        <v>166000000</v>
      </c>
      <c r="E43" s="9">
        <v>166000000</v>
      </c>
      <c r="F43" s="9">
        <v>166000000</v>
      </c>
      <c r="G43" s="9">
        <v>166000000</v>
      </c>
      <c r="H43" s="9">
        <v>166000000</v>
      </c>
      <c r="I43" s="9">
        <v>166000000</v>
      </c>
      <c r="J43" s="9"/>
      <c r="K43" s="9"/>
      <c r="L43" s="9"/>
      <c r="M43" s="9"/>
    </row>
    <row r="44" spans="1:13" x14ac:dyDescent="0.25">
      <c r="A44" t="s">
        <v>20</v>
      </c>
      <c r="B44" s="9">
        <v>39038000</v>
      </c>
      <c r="C44" s="9">
        <v>34482000</v>
      </c>
      <c r="D44" s="9">
        <v>33005000</v>
      </c>
      <c r="E44" s="9">
        <v>30502000</v>
      </c>
      <c r="F44" s="9">
        <v>30429000</v>
      </c>
      <c r="G44" s="9">
        <v>28702000</v>
      </c>
      <c r="H44" s="9">
        <v>38116000</v>
      </c>
      <c r="I44" s="9">
        <v>35829000</v>
      </c>
      <c r="J44" s="9"/>
      <c r="K44" s="9"/>
      <c r="L44" s="9"/>
      <c r="M44" s="9"/>
    </row>
    <row r="45" spans="1:13" x14ac:dyDescent="0.25">
      <c r="A45" t="s">
        <v>4</v>
      </c>
      <c r="B45" s="9">
        <v>343271000</v>
      </c>
      <c r="C45" s="9">
        <v>364173000</v>
      </c>
      <c r="D45" s="9">
        <v>385435000</v>
      </c>
      <c r="E45" s="9">
        <v>451932000</v>
      </c>
      <c r="F45" s="9">
        <v>436564000</v>
      </c>
      <c r="G45" s="9">
        <v>460034000</v>
      </c>
      <c r="H45" s="9">
        <v>379198000</v>
      </c>
      <c r="I45" s="9">
        <v>351863000</v>
      </c>
      <c r="J45" s="9"/>
      <c r="K45" s="9"/>
      <c r="L45" s="9"/>
      <c r="M45" s="9"/>
    </row>
    <row r="46" spans="1:13" x14ac:dyDescent="0.25">
      <c r="A46" s="1"/>
      <c r="B46" s="13"/>
      <c r="C46" s="13"/>
      <c r="D46" s="9"/>
      <c r="E46" s="13"/>
      <c r="F46" s="9"/>
      <c r="I46" s="9"/>
      <c r="J46" s="9"/>
      <c r="K46" s="9"/>
      <c r="L46" s="9"/>
      <c r="M46" s="9"/>
    </row>
    <row r="47" spans="1:13" x14ac:dyDescent="0.25">
      <c r="A47" s="1"/>
      <c r="B47" s="13">
        <f t="shared" ref="B47:I47" si="8">SUM(B41,B39)</f>
        <v>4883590000</v>
      </c>
      <c r="C47" s="13">
        <f t="shared" si="8"/>
        <v>5116280000</v>
      </c>
      <c r="D47" s="13">
        <f t="shared" si="8"/>
        <v>5618389000</v>
      </c>
      <c r="E47" s="13">
        <f t="shared" si="8"/>
        <v>6859769000</v>
      </c>
      <c r="F47" s="13">
        <f t="shared" si="8"/>
        <v>7632911000</v>
      </c>
      <c r="G47" s="13">
        <f t="shared" si="8"/>
        <v>8278613000</v>
      </c>
      <c r="H47" s="13">
        <f t="shared" si="8"/>
        <v>9000502000</v>
      </c>
      <c r="I47" s="13">
        <f t="shared" si="8"/>
        <v>9728398000</v>
      </c>
      <c r="J47" s="9"/>
      <c r="K47" s="9"/>
      <c r="L47" s="9"/>
      <c r="M47" s="9"/>
    </row>
    <row r="49" spans="1:9" x14ac:dyDescent="0.25">
      <c r="A49" s="36" t="s">
        <v>64</v>
      </c>
      <c r="B49" s="7">
        <f t="shared" ref="B49:I49" si="9">B41/(B42/10)</f>
        <v>34.368855664788178</v>
      </c>
      <c r="C49" s="7">
        <f t="shared" si="9"/>
        <v>35.09533163854865</v>
      </c>
      <c r="D49" s="7">
        <f t="shared" si="9"/>
        <v>35.9746493395673</v>
      </c>
      <c r="E49" s="7">
        <f t="shared" si="9"/>
        <v>38.818776555083467</v>
      </c>
      <c r="F49" s="7">
        <f t="shared" si="9"/>
        <v>35.57506141314888</v>
      </c>
      <c r="G49" s="7">
        <f t="shared" si="9"/>
        <v>36.453552265821969</v>
      </c>
      <c r="H49" s="7">
        <f t="shared" si="9"/>
        <v>33.567861529510637</v>
      </c>
      <c r="I49" s="7">
        <f t="shared" si="9"/>
        <v>31.305679544405109</v>
      </c>
    </row>
    <row r="50" spans="1:9" x14ac:dyDescent="0.25">
      <c r="A50" s="36" t="s">
        <v>65</v>
      </c>
      <c r="B50" s="37">
        <f>B42/10</f>
        <v>22500400</v>
      </c>
      <c r="C50" s="37">
        <f>C42/10</f>
        <v>22500400</v>
      </c>
      <c r="D50" s="37">
        <f>D42/10</f>
        <v>22500400</v>
      </c>
      <c r="E50" s="37">
        <f t="shared" ref="E50:I50" si="10">E42/10</f>
        <v>22500400</v>
      </c>
      <c r="F50" s="37">
        <f t="shared" si="10"/>
        <v>24750400</v>
      </c>
      <c r="G50" s="37">
        <f t="shared" si="10"/>
        <v>24750400</v>
      </c>
      <c r="H50" s="37">
        <f t="shared" si="10"/>
        <v>24750400</v>
      </c>
      <c r="I50" s="37">
        <f t="shared" si="10"/>
        <v>25988000</v>
      </c>
    </row>
    <row r="51" spans="1:9" x14ac:dyDescent="0.25">
      <c r="B51" s="9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53"/>
  <sheetViews>
    <sheetView workbookViewId="0">
      <pane xSplit="1" ySplit="5" topLeftCell="G18" activePane="bottomRight" state="frozen"/>
      <selection pane="topRight" activeCell="B1" sqref="B1"/>
      <selection pane="bottomLeft" activeCell="A6" sqref="A6"/>
      <selection pane="bottomRight" activeCell="G30" sqref="G30:H30"/>
    </sheetView>
  </sheetViews>
  <sheetFormatPr defaultRowHeight="15" x14ac:dyDescent="0.25"/>
  <cols>
    <col min="1" max="1" width="42.5703125" customWidth="1"/>
    <col min="2" max="6" width="18" bestFit="1" customWidth="1"/>
    <col min="7" max="7" width="14.28515625" bestFit="1" customWidth="1"/>
    <col min="8" max="8" width="14.28515625" customWidth="1"/>
    <col min="9" max="9" width="14.28515625" bestFit="1" customWidth="1"/>
    <col min="10" max="14" width="21.7109375" bestFit="1" customWidth="1"/>
  </cols>
  <sheetData>
    <row r="1" spans="1:20" ht="15.75" x14ac:dyDescent="0.25">
      <c r="A1" s="2" t="s">
        <v>18</v>
      </c>
    </row>
    <row r="2" spans="1:20" ht="15.75" x14ac:dyDescent="0.25">
      <c r="A2" s="2" t="s">
        <v>66</v>
      </c>
      <c r="B2" s="2"/>
      <c r="C2" s="2"/>
      <c r="D2" s="5"/>
      <c r="E2" s="2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 ht="15.75" x14ac:dyDescent="0.25">
      <c r="A3" s="2" t="s">
        <v>67</v>
      </c>
      <c r="B3" s="2"/>
      <c r="C3" s="2"/>
      <c r="D3" s="5"/>
      <c r="E3" s="2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ht="15.75" x14ac:dyDescent="0.25">
      <c r="A4" s="2"/>
      <c r="B4" s="26" t="s">
        <v>51</v>
      </c>
      <c r="C4" s="26" t="s">
        <v>52</v>
      </c>
      <c r="D4" s="26" t="s">
        <v>51</v>
      </c>
      <c r="E4" s="26" t="s">
        <v>53</v>
      </c>
      <c r="F4" s="26" t="s">
        <v>52</v>
      </c>
      <c r="G4" s="39" t="s">
        <v>51</v>
      </c>
      <c r="H4" s="39" t="s">
        <v>53</v>
      </c>
      <c r="I4" s="39" t="s">
        <v>52</v>
      </c>
      <c r="K4" s="5"/>
      <c r="L4" s="5"/>
      <c r="M4" s="5"/>
      <c r="N4" s="5"/>
      <c r="O4" s="5"/>
      <c r="P4" s="5"/>
      <c r="Q4" s="5"/>
      <c r="R4" s="5"/>
      <c r="S4" s="5"/>
      <c r="T4" s="5"/>
    </row>
    <row r="5" spans="1:20" ht="15.75" x14ac:dyDescent="0.25">
      <c r="A5" s="2"/>
      <c r="B5" s="27">
        <v>42825</v>
      </c>
      <c r="C5" s="27">
        <v>43100</v>
      </c>
      <c r="D5" s="27">
        <v>43190</v>
      </c>
      <c r="E5" s="27">
        <v>43373</v>
      </c>
      <c r="F5" s="27">
        <v>43465</v>
      </c>
      <c r="G5" s="40">
        <v>43555</v>
      </c>
      <c r="H5" s="40">
        <v>43738</v>
      </c>
      <c r="I5" s="40">
        <v>43829</v>
      </c>
      <c r="K5" s="5"/>
      <c r="L5" s="5"/>
      <c r="M5" s="5"/>
      <c r="N5" s="5"/>
      <c r="O5" s="5"/>
      <c r="P5" s="5"/>
      <c r="Q5" s="5"/>
      <c r="R5" s="5"/>
      <c r="S5" s="5"/>
      <c r="T5" s="5"/>
    </row>
    <row r="6" spans="1:20" x14ac:dyDescent="0.25">
      <c r="A6" s="36" t="s">
        <v>68</v>
      </c>
      <c r="B6" s="9">
        <v>3409624000</v>
      </c>
      <c r="C6" s="9">
        <v>2332177000</v>
      </c>
      <c r="D6" s="14">
        <v>4087448000</v>
      </c>
      <c r="E6" s="9">
        <v>1603872000</v>
      </c>
      <c r="F6" s="9">
        <v>3051097000</v>
      </c>
      <c r="G6" s="9">
        <v>5371061000</v>
      </c>
      <c r="H6" s="9">
        <v>1678777000</v>
      </c>
      <c r="I6" s="14">
        <v>3510294000</v>
      </c>
      <c r="J6" s="14"/>
      <c r="K6" s="14"/>
      <c r="L6" s="14"/>
      <c r="M6" s="14"/>
      <c r="N6" s="14"/>
      <c r="O6" s="5"/>
      <c r="P6" s="5"/>
      <c r="Q6" s="5"/>
      <c r="R6" s="5"/>
      <c r="S6" s="5"/>
      <c r="T6" s="5"/>
    </row>
    <row r="7" spans="1:20" x14ac:dyDescent="0.25">
      <c r="A7" t="s">
        <v>69</v>
      </c>
      <c r="B7" s="15">
        <v>3094075000</v>
      </c>
      <c r="C7" s="15">
        <v>2114181000</v>
      </c>
      <c r="D7" s="14">
        <v>3669645000</v>
      </c>
      <c r="E7" s="15">
        <v>1437649000</v>
      </c>
      <c r="F7" s="15">
        <v>2760490000</v>
      </c>
      <c r="G7" s="30">
        <v>4859411000</v>
      </c>
      <c r="H7" s="30">
        <v>1502087000</v>
      </c>
      <c r="I7" s="14">
        <v>3150637000</v>
      </c>
      <c r="J7" s="14"/>
      <c r="K7" s="14"/>
      <c r="L7" s="14"/>
      <c r="M7" s="14"/>
      <c r="N7" s="14"/>
      <c r="O7" s="5"/>
      <c r="P7" s="5"/>
      <c r="Q7" s="5"/>
      <c r="R7" s="5"/>
      <c r="S7" s="5"/>
      <c r="T7" s="5"/>
    </row>
    <row r="8" spans="1:20" x14ac:dyDescent="0.25">
      <c r="A8" s="36" t="s">
        <v>5</v>
      </c>
      <c r="B8" s="13">
        <f>B6-B7</f>
        <v>315549000</v>
      </c>
      <c r="C8" s="13">
        <f>C6-C7</f>
        <v>217996000</v>
      </c>
      <c r="D8" s="13">
        <f t="shared" ref="D8" si="0">D6-D7</f>
        <v>417803000</v>
      </c>
      <c r="E8" s="13">
        <f t="shared" ref="E8" si="1">E6-E7</f>
        <v>166223000</v>
      </c>
      <c r="F8" s="13">
        <f t="shared" ref="F8:J8" si="2">F6-F7</f>
        <v>290607000</v>
      </c>
      <c r="G8" s="13">
        <f t="shared" si="2"/>
        <v>511650000</v>
      </c>
      <c r="H8" s="13">
        <f t="shared" si="2"/>
        <v>176690000</v>
      </c>
      <c r="I8" s="13">
        <f t="shared" si="2"/>
        <v>359657000</v>
      </c>
      <c r="J8" s="13">
        <f t="shared" si="2"/>
        <v>0</v>
      </c>
      <c r="K8" s="14"/>
      <c r="L8" s="14"/>
      <c r="M8" s="14"/>
      <c r="N8" s="14"/>
      <c r="O8" s="5"/>
      <c r="P8" s="5"/>
      <c r="Q8" s="5"/>
      <c r="R8" s="5"/>
      <c r="S8" s="5"/>
      <c r="T8" s="5"/>
    </row>
    <row r="9" spans="1:20" x14ac:dyDescent="0.25">
      <c r="A9" s="1"/>
      <c r="B9" s="13"/>
      <c r="C9" s="13"/>
      <c r="D9" s="14"/>
      <c r="E9" s="13"/>
      <c r="F9" s="13"/>
      <c r="I9" s="14"/>
      <c r="J9" s="14"/>
      <c r="K9" s="14"/>
      <c r="L9" s="14"/>
      <c r="M9" s="14"/>
      <c r="N9" s="14"/>
      <c r="O9" s="5"/>
      <c r="P9" s="5"/>
      <c r="Q9" s="5"/>
      <c r="R9" s="5"/>
      <c r="S9" s="5"/>
      <c r="T9" s="5"/>
    </row>
    <row r="10" spans="1:20" x14ac:dyDescent="0.25">
      <c r="A10" s="36" t="s">
        <v>89</v>
      </c>
      <c r="B10" s="13">
        <f t="shared" ref="B10:J10" si="3">B11+B12-B13</f>
        <v>141464000</v>
      </c>
      <c r="C10" s="13">
        <f t="shared" si="3"/>
        <v>110654000</v>
      </c>
      <c r="D10" s="13">
        <f t="shared" si="3"/>
        <v>215094000</v>
      </c>
      <c r="E10" s="13">
        <f t="shared" si="3"/>
        <v>77021000</v>
      </c>
      <c r="F10" s="13">
        <f t="shared" si="3"/>
        <v>128207000</v>
      </c>
      <c r="G10" s="13">
        <f t="shared" si="3"/>
        <v>269900000</v>
      </c>
      <c r="H10" s="13">
        <f t="shared" si="3"/>
        <v>82686000</v>
      </c>
      <c r="I10" s="13">
        <f t="shared" si="3"/>
        <v>135709000</v>
      </c>
      <c r="J10" s="13">
        <f t="shared" si="3"/>
        <v>0</v>
      </c>
      <c r="K10" s="14"/>
      <c r="L10" s="14"/>
      <c r="M10" s="14"/>
      <c r="N10" s="14"/>
      <c r="O10" s="5"/>
      <c r="P10" s="5"/>
      <c r="Q10" s="5"/>
      <c r="R10" s="5"/>
      <c r="S10" s="5"/>
      <c r="T10" s="5"/>
    </row>
    <row r="11" spans="1:20" x14ac:dyDescent="0.25">
      <c r="A11" t="s">
        <v>30</v>
      </c>
      <c r="B11" s="9">
        <v>88718000</v>
      </c>
      <c r="C11" s="10">
        <v>77562000</v>
      </c>
      <c r="D11" s="9">
        <v>126439000</v>
      </c>
      <c r="E11" s="9">
        <v>48283000</v>
      </c>
      <c r="F11" s="9">
        <v>86304000</v>
      </c>
      <c r="G11" s="9">
        <v>155341000</v>
      </c>
      <c r="H11" s="9">
        <v>51937000</v>
      </c>
      <c r="I11" s="14">
        <v>88913000</v>
      </c>
      <c r="J11" s="14"/>
      <c r="K11" s="14"/>
      <c r="L11" s="14"/>
      <c r="M11" s="14"/>
      <c r="N11" s="14"/>
      <c r="O11" s="5"/>
      <c r="P11" s="5"/>
      <c r="Q11" s="5"/>
      <c r="R11" s="5"/>
      <c r="S11" s="5"/>
      <c r="T11" s="5"/>
    </row>
    <row r="12" spans="1:20" ht="15.75" customHeight="1" x14ac:dyDescent="0.25">
      <c r="A12" s="4" t="s">
        <v>31</v>
      </c>
      <c r="B12" s="9">
        <v>105212000</v>
      </c>
      <c r="C12" s="10">
        <v>86345000</v>
      </c>
      <c r="D12" s="9">
        <v>149949000</v>
      </c>
      <c r="E12" s="9">
        <v>49648000</v>
      </c>
      <c r="F12" s="9">
        <v>90966000</v>
      </c>
      <c r="G12" s="9">
        <v>170088000</v>
      </c>
      <c r="H12" s="9">
        <v>52303000</v>
      </c>
      <c r="I12" s="14">
        <v>97318000</v>
      </c>
      <c r="J12" s="14"/>
      <c r="K12" s="14"/>
      <c r="L12" s="14"/>
      <c r="M12" s="14"/>
      <c r="N12" s="14"/>
      <c r="O12" s="5"/>
      <c r="P12" s="5"/>
      <c r="Q12" s="5"/>
      <c r="R12" s="5"/>
      <c r="S12" s="5"/>
      <c r="T12" s="5"/>
    </row>
    <row r="13" spans="1:20" ht="15.75" customHeight="1" x14ac:dyDescent="0.25">
      <c r="A13" s="4" t="s">
        <v>32</v>
      </c>
      <c r="B13" s="9">
        <v>52466000</v>
      </c>
      <c r="C13" s="10">
        <v>53253000</v>
      </c>
      <c r="D13" s="9">
        <v>61294000</v>
      </c>
      <c r="E13" s="9">
        <v>20910000</v>
      </c>
      <c r="F13" s="9">
        <v>49063000</v>
      </c>
      <c r="G13" s="9">
        <v>55529000</v>
      </c>
      <c r="H13" s="9">
        <v>21554000</v>
      </c>
      <c r="I13" s="14">
        <v>50522000</v>
      </c>
      <c r="J13" s="14"/>
      <c r="K13" s="14"/>
      <c r="L13" s="14"/>
      <c r="M13" s="14"/>
      <c r="N13" s="14"/>
      <c r="O13" s="5"/>
      <c r="P13" s="5"/>
      <c r="Q13" s="5"/>
      <c r="R13" s="5"/>
      <c r="S13" s="5"/>
      <c r="T13" s="5"/>
    </row>
    <row r="14" spans="1:20" x14ac:dyDescent="0.25">
      <c r="A14" s="36" t="s">
        <v>33</v>
      </c>
      <c r="B14" s="11">
        <f>B8-B10</f>
        <v>174085000</v>
      </c>
      <c r="C14" s="11">
        <f>C8-C10</f>
        <v>107342000</v>
      </c>
      <c r="D14" s="11">
        <f>D8-D10</f>
        <v>202709000</v>
      </c>
      <c r="E14" s="11">
        <f t="shared" ref="E14:J14" si="4">E8-E10</f>
        <v>89202000</v>
      </c>
      <c r="F14" s="11">
        <f t="shared" si="4"/>
        <v>162400000</v>
      </c>
      <c r="G14" s="11">
        <f t="shared" si="4"/>
        <v>241750000</v>
      </c>
      <c r="H14" s="11">
        <f t="shared" si="4"/>
        <v>94004000</v>
      </c>
      <c r="I14" s="11">
        <f t="shared" si="4"/>
        <v>223948000</v>
      </c>
      <c r="J14" s="11">
        <f t="shared" si="4"/>
        <v>0</v>
      </c>
      <c r="K14" s="14"/>
      <c r="L14" s="14"/>
      <c r="M14" s="14"/>
      <c r="N14" s="14"/>
      <c r="O14" s="5"/>
      <c r="P14" s="5"/>
      <c r="Q14" s="5"/>
      <c r="R14" s="5"/>
      <c r="S14" s="5"/>
      <c r="T14" s="5"/>
    </row>
    <row r="15" spans="1:20" x14ac:dyDescent="0.25">
      <c r="A15" s="38" t="s">
        <v>70</v>
      </c>
      <c r="B15" s="17"/>
      <c r="C15" s="17"/>
      <c r="D15" s="17"/>
      <c r="E15" s="17"/>
      <c r="F15" s="17"/>
      <c r="I15" s="14"/>
      <c r="J15" s="14"/>
      <c r="K15" s="14"/>
      <c r="L15" s="14"/>
      <c r="M15" s="14"/>
      <c r="N15" s="14"/>
      <c r="O15" s="5"/>
      <c r="P15" s="5"/>
      <c r="Q15" s="5"/>
      <c r="R15" s="5"/>
      <c r="S15" s="5"/>
      <c r="T15" s="5"/>
    </row>
    <row r="16" spans="1:20" x14ac:dyDescent="0.25">
      <c r="A16" t="s">
        <v>12</v>
      </c>
      <c r="B16" s="14">
        <v>157977000</v>
      </c>
      <c r="C16" s="16">
        <v>96154000</v>
      </c>
      <c r="D16" s="14">
        <v>170141000</v>
      </c>
      <c r="E16" s="14">
        <v>73899000</v>
      </c>
      <c r="F16" s="14">
        <v>141146000</v>
      </c>
      <c r="G16" s="9">
        <v>192463000</v>
      </c>
      <c r="H16" s="9">
        <v>80761000</v>
      </c>
      <c r="I16" s="14">
        <v>200200000</v>
      </c>
      <c r="J16" s="14"/>
      <c r="K16" s="14"/>
      <c r="L16" s="14"/>
      <c r="M16" s="14"/>
      <c r="N16" s="14"/>
      <c r="O16" s="5"/>
      <c r="P16" s="5"/>
      <c r="Q16" s="5"/>
      <c r="R16" s="5"/>
      <c r="S16" s="5"/>
      <c r="T16" s="5"/>
    </row>
    <row r="17" spans="1:20" x14ac:dyDescent="0.25">
      <c r="A17" t="s">
        <v>41</v>
      </c>
      <c r="B17" s="14">
        <v>0</v>
      </c>
      <c r="C17" s="16">
        <v>0</v>
      </c>
      <c r="D17" s="14">
        <v>0</v>
      </c>
      <c r="E17" s="14">
        <v>0</v>
      </c>
      <c r="F17" s="14">
        <v>0</v>
      </c>
      <c r="I17" s="14"/>
      <c r="J17" s="14"/>
      <c r="K17" s="14"/>
      <c r="L17" s="14"/>
      <c r="M17" s="14"/>
      <c r="N17" s="14"/>
      <c r="O17" s="5"/>
      <c r="P17" s="5"/>
      <c r="Q17" s="5"/>
      <c r="R17" s="5"/>
      <c r="S17" s="5"/>
      <c r="T17" s="5"/>
    </row>
    <row r="18" spans="1:20" x14ac:dyDescent="0.25">
      <c r="A18" t="s">
        <v>40</v>
      </c>
      <c r="B18" s="14">
        <v>1760000</v>
      </c>
      <c r="C18" s="16">
        <v>961000</v>
      </c>
      <c r="D18" s="14">
        <v>7281000</v>
      </c>
      <c r="E18" s="14">
        <v>104000</v>
      </c>
      <c r="F18" s="14">
        <v>4035000</v>
      </c>
      <c r="G18" s="30">
        <v>6443000</v>
      </c>
      <c r="H18" s="30"/>
      <c r="I18" s="14"/>
      <c r="J18" s="14"/>
      <c r="K18" s="14"/>
      <c r="L18" s="14"/>
      <c r="M18" s="14"/>
      <c r="N18" s="14"/>
      <c r="O18" s="5"/>
      <c r="P18" s="5"/>
      <c r="Q18" s="5"/>
      <c r="R18" s="5"/>
      <c r="S18" s="5"/>
      <c r="T18" s="5"/>
    </row>
    <row r="19" spans="1:20" x14ac:dyDescent="0.25">
      <c r="A19" s="36" t="s">
        <v>71</v>
      </c>
      <c r="B19" s="11">
        <f>B14-B16+B17+B18</f>
        <v>17868000</v>
      </c>
      <c r="C19" s="11">
        <f>C14-C16+C17+C18</f>
        <v>12149000</v>
      </c>
      <c r="D19" s="11">
        <f>D14-D16+D17+D18</f>
        <v>39849000</v>
      </c>
      <c r="E19" s="11">
        <f t="shared" ref="E19" si="5">E14-E16+E17+E18</f>
        <v>15407000</v>
      </c>
      <c r="F19" s="11">
        <f t="shared" ref="F19:J19" si="6">F14-F16+F17+F18</f>
        <v>25289000</v>
      </c>
      <c r="G19" s="11">
        <f t="shared" si="6"/>
        <v>55730000</v>
      </c>
      <c r="H19" s="11">
        <f t="shared" si="6"/>
        <v>13243000</v>
      </c>
      <c r="I19" s="11">
        <f t="shared" si="6"/>
        <v>23748000</v>
      </c>
      <c r="J19" s="11">
        <f t="shared" si="6"/>
        <v>0</v>
      </c>
      <c r="K19" s="14"/>
      <c r="L19" s="14"/>
      <c r="M19" s="14"/>
      <c r="N19" s="14"/>
      <c r="O19" s="5"/>
      <c r="P19" s="5"/>
      <c r="Q19" s="5"/>
      <c r="R19" s="5"/>
      <c r="S19" s="5"/>
      <c r="T19" s="5"/>
    </row>
    <row r="20" spans="1:20" x14ac:dyDescent="0.25">
      <c r="A20" s="4" t="s">
        <v>13</v>
      </c>
      <c r="B20" s="16">
        <v>851000</v>
      </c>
      <c r="C20" s="16">
        <v>579000</v>
      </c>
      <c r="D20" s="16">
        <v>1898000</v>
      </c>
      <c r="E20" s="16">
        <v>734000</v>
      </c>
      <c r="F20" s="16">
        <v>1204000</v>
      </c>
      <c r="G20" s="41">
        <v>2654000</v>
      </c>
      <c r="H20" s="41">
        <v>631000</v>
      </c>
      <c r="I20" s="14">
        <v>1131000</v>
      </c>
      <c r="J20" s="14"/>
      <c r="K20" s="14"/>
      <c r="L20" s="14"/>
      <c r="M20" s="14"/>
      <c r="N20" s="14"/>
      <c r="O20" s="5"/>
      <c r="P20" s="5"/>
      <c r="Q20" s="5"/>
      <c r="R20" s="5"/>
      <c r="S20" s="5"/>
      <c r="T20" s="5"/>
    </row>
    <row r="21" spans="1:20" x14ac:dyDescent="0.25">
      <c r="A21" s="36" t="s">
        <v>72</v>
      </c>
      <c r="B21" s="11">
        <f>B19-B20</f>
        <v>17017000</v>
      </c>
      <c r="C21" s="11">
        <f>C19-C20</f>
        <v>11570000</v>
      </c>
      <c r="D21" s="11">
        <f>D19-D20</f>
        <v>37951000</v>
      </c>
      <c r="E21" s="11">
        <f t="shared" ref="E21" si="7">E19-E20</f>
        <v>14673000</v>
      </c>
      <c r="F21" s="11">
        <f>F19-F20</f>
        <v>24085000</v>
      </c>
      <c r="G21" s="11">
        <f>G19-G20</f>
        <v>53076000</v>
      </c>
      <c r="H21" s="11">
        <f>H19-H20</f>
        <v>12612000</v>
      </c>
      <c r="I21" s="11">
        <f t="shared" ref="I21:J21" si="8">I19-I20</f>
        <v>22617000</v>
      </c>
      <c r="J21" s="11">
        <f t="shared" si="8"/>
        <v>0</v>
      </c>
      <c r="K21" s="14"/>
      <c r="L21" s="14"/>
      <c r="M21" s="14"/>
      <c r="N21" s="14"/>
      <c r="O21" s="5"/>
      <c r="P21" s="5"/>
      <c r="Q21" s="5"/>
      <c r="R21" s="5"/>
      <c r="S21" s="5"/>
      <c r="T21" s="5"/>
    </row>
    <row r="22" spans="1:20" x14ac:dyDescent="0.25">
      <c r="B22" s="17"/>
      <c r="C22" s="17"/>
      <c r="D22" s="14"/>
      <c r="E22" s="17"/>
      <c r="F22" s="13"/>
      <c r="I22" s="14"/>
      <c r="J22" s="14"/>
      <c r="K22" s="14"/>
      <c r="L22" s="14"/>
      <c r="M22" s="14"/>
      <c r="N22" s="14"/>
      <c r="O22" s="5"/>
      <c r="P22" s="5"/>
      <c r="Q22" s="5"/>
      <c r="R22" s="5"/>
      <c r="S22" s="5"/>
      <c r="T22" s="5"/>
    </row>
    <row r="23" spans="1:20" x14ac:dyDescent="0.25">
      <c r="A23" s="33" t="s">
        <v>73</v>
      </c>
      <c r="B23" s="17">
        <f>B24+B25</f>
        <v>-4254000</v>
      </c>
      <c r="C23" s="17">
        <f>C24+C25</f>
        <v>-2893000</v>
      </c>
      <c r="D23" s="17">
        <f>D24+D25</f>
        <v>-9488000</v>
      </c>
      <c r="E23" s="17">
        <f t="shared" ref="E23:N23" si="9">E24+E25</f>
        <v>-3668000</v>
      </c>
      <c r="F23" s="17">
        <f t="shared" si="9"/>
        <v>-6021000</v>
      </c>
      <c r="G23" s="17">
        <f t="shared" si="9"/>
        <v>-13269000</v>
      </c>
      <c r="H23" s="17">
        <f t="shared" si="9"/>
        <v>-3153000</v>
      </c>
      <c r="I23" s="17">
        <f t="shared" si="9"/>
        <v>-5654000</v>
      </c>
      <c r="J23" s="17">
        <f t="shared" si="9"/>
        <v>0</v>
      </c>
      <c r="K23" s="17">
        <f t="shared" si="9"/>
        <v>0</v>
      </c>
      <c r="L23" s="17">
        <f t="shared" si="9"/>
        <v>0</v>
      </c>
      <c r="M23" s="17">
        <f t="shared" si="9"/>
        <v>0</v>
      </c>
      <c r="N23" s="17">
        <f t="shared" si="9"/>
        <v>0</v>
      </c>
      <c r="O23" s="5"/>
      <c r="P23" s="5"/>
      <c r="Q23" s="5"/>
      <c r="R23" s="5"/>
      <c r="S23" s="5"/>
      <c r="T23" s="5"/>
    </row>
    <row r="24" spans="1:20" x14ac:dyDescent="0.25">
      <c r="A24" t="s">
        <v>6</v>
      </c>
      <c r="B24" s="10">
        <v>-4254000</v>
      </c>
      <c r="C24" s="10">
        <v>-9814000</v>
      </c>
      <c r="D24" s="14">
        <v>-9865000</v>
      </c>
      <c r="E24" s="9">
        <v>-6854000</v>
      </c>
      <c r="F24" s="9">
        <v>-9714000</v>
      </c>
      <c r="G24" s="9">
        <v>-21369000</v>
      </c>
      <c r="H24" s="9">
        <v>-6066000</v>
      </c>
      <c r="I24" s="14">
        <v>-12362000</v>
      </c>
      <c r="J24" s="14"/>
      <c r="K24" s="14"/>
      <c r="L24" s="14"/>
      <c r="M24" s="14"/>
      <c r="N24" s="14"/>
      <c r="O24" s="5"/>
      <c r="P24" s="5"/>
      <c r="Q24" s="5"/>
      <c r="R24" s="5"/>
      <c r="S24" s="5"/>
      <c r="T24" s="5"/>
    </row>
    <row r="25" spans="1:20" x14ac:dyDescent="0.25">
      <c r="A25" t="s">
        <v>7</v>
      </c>
      <c r="B25" s="14">
        <v>0</v>
      </c>
      <c r="C25" s="14">
        <v>6921000</v>
      </c>
      <c r="D25" s="14">
        <v>377000</v>
      </c>
      <c r="E25" s="14">
        <v>3186000</v>
      </c>
      <c r="F25" s="14">
        <v>3693000</v>
      </c>
      <c r="G25" s="30">
        <v>8100000</v>
      </c>
      <c r="H25" s="30">
        <v>2913000</v>
      </c>
      <c r="I25" s="14">
        <v>6708000</v>
      </c>
      <c r="J25" s="14"/>
      <c r="K25" s="14"/>
      <c r="L25" s="14"/>
      <c r="M25" s="14"/>
      <c r="N25" s="14"/>
      <c r="O25" s="5"/>
      <c r="P25" s="5"/>
      <c r="Q25" s="5"/>
      <c r="R25" s="5"/>
      <c r="S25" s="5"/>
      <c r="T25" s="5"/>
    </row>
    <row r="26" spans="1:20" x14ac:dyDescent="0.25">
      <c r="A26" s="36" t="s">
        <v>74</v>
      </c>
      <c r="B26" s="18">
        <f>B21+B23</f>
        <v>12763000</v>
      </c>
      <c r="C26" s="18">
        <f>C21+C23</f>
        <v>8677000</v>
      </c>
      <c r="D26" s="18">
        <f>D21+D23</f>
        <v>28463000</v>
      </c>
      <c r="E26" s="18">
        <f t="shared" ref="E26" si="10">E21+E23</f>
        <v>11005000</v>
      </c>
      <c r="F26" s="18">
        <f>F21+F23</f>
        <v>18064000</v>
      </c>
      <c r="G26" s="18">
        <f>G21+G23</f>
        <v>39807000</v>
      </c>
      <c r="H26" s="18">
        <f>H21+H23</f>
        <v>9459000</v>
      </c>
      <c r="I26" s="18">
        <f t="shared" ref="I26:J26" si="11">I21+I23</f>
        <v>16963000</v>
      </c>
      <c r="J26" s="18">
        <f t="shared" si="11"/>
        <v>0</v>
      </c>
      <c r="K26" s="14"/>
      <c r="L26" s="14"/>
      <c r="M26" s="14"/>
      <c r="N26" s="14"/>
      <c r="O26" s="5"/>
      <c r="P26" s="5"/>
      <c r="Q26" s="5"/>
      <c r="R26" s="5"/>
      <c r="S26" s="5"/>
      <c r="T26" s="5"/>
    </row>
    <row r="27" spans="1:20" x14ac:dyDescent="0.25">
      <c r="A27" s="1"/>
      <c r="B27" s="17"/>
      <c r="C27" s="17"/>
      <c r="D27" s="14"/>
      <c r="E27" s="17"/>
      <c r="F27" s="17"/>
      <c r="I27" s="14"/>
      <c r="J27" s="14"/>
      <c r="K27" s="14"/>
      <c r="L27" s="14"/>
      <c r="M27" s="5"/>
      <c r="N27" s="5"/>
      <c r="O27" s="5"/>
      <c r="P27" s="5"/>
      <c r="Q27" s="5"/>
      <c r="R27" s="5"/>
      <c r="S27" s="5"/>
      <c r="T27" s="5"/>
    </row>
    <row r="28" spans="1:20" x14ac:dyDescent="0.25">
      <c r="A28" s="1"/>
      <c r="B28" s="9"/>
      <c r="C28" s="9"/>
      <c r="D28" s="9"/>
      <c r="E28" s="9"/>
      <c r="F28" s="9"/>
      <c r="I28" s="9"/>
      <c r="J28" s="9"/>
      <c r="K28" s="9"/>
      <c r="L28" s="9"/>
    </row>
    <row r="29" spans="1:20" x14ac:dyDescent="0.25">
      <c r="A29" s="36" t="s">
        <v>75</v>
      </c>
      <c r="B29" s="28">
        <f>B26/('1'!B42/10)</f>
        <v>0.56723436027803953</v>
      </c>
      <c r="C29" s="28">
        <f>C26/('1'!C42/10)</f>
        <v>0.3856375886650904</v>
      </c>
      <c r="D29" s="28">
        <f>D26/('1'!D42/10)</f>
        <v>1.264999733338074</v>
      </c>
      <c r="E29" s="28">
        <f>E26/('1'!E42/10)</f>
        <v>0.48910241595704967</v>
      </c>
      <c r="F29" s="28">
        <f>F26/('1'!F42/10)</f>
        <v>0.72984679035490341</v>
      </c>
      <c r="G29" s="28">
        <f>G26/('1'!G42/10)</f>
        <v>1.6083376430279914</v>
      </c>
      <c r="H29" s="28">
        <f>H26/('1'!H42/10)</f>
        <v>0.3821756416057922</v>
      </c>
      <c r="I29" s="28">
        <f>I26/('1'!I42/10)</f>
        <v>0.65272433430814225</v>
      </c>
      <c r="J29" s="28" t="e">
        <f>J26/('1'!#REF!/10)</f>
        <v>#REF!</v>
      </c>
      <c r="K29" s="28" t="e">
        <f>K26/('1'!J42/10)</f>
        <v>#DIV/0!</v>
      </c>
      <c r="L29" s="28" t="e">
        <f>L26/('1'!K42/10)</f>
        <v>#DIV/0!</v>
      </c>
    </row>
    <row r="30" spans="1:20" x14ac:dyDescent="0.25">
      <c r="A30" s="38" t="s">
        <v>76</v>
      </c>
      <c r="B30">
        <v>22500400</v>
      </c>
      <c r="C30">
        <v>22500400</v>
      </c>
      <c r="D30">
        <v>22500400</v>
      </c>
      <c r="E30">
        <v>22500400</v>
      </c>
      <c r="F30">
        <v>24750400</v>
      </c>
      <c r="G30">
        <v>24750400</v>
      </c>
      <c r="H30">
        <v>24750400</v>
      </c>
      <c r="I30">
        <v>24750400</v>
      </c>
      <c r="J30">
        <v>24750400</v>
      </c>
      <c r="K30">
        <v>24750400</v>
      </c>
      <c r="L30">
        <v>24750400</v>
      </c>
    </row>
    <row r="53" spans="1:3" x14ac:dyDescent="0.25">
      <c r="A53" s="5"/>
      <c r="C53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32"/>
  <sheetViews>
    <sheetView tabSelected="1" workbookViewId="0">
      <pane xSplit="1" ySplit="5" topLeftCell="G21" activePane="bottomRight" state="frozen"/>
      <selection pane="topRight" activeCell="B1" sqref="B1"/>
      <selection pane="bottomLeft" activeCell="A6" sqref="A6"/>
      <selection pane="bottomRight" activeCell="M33" sqref="M33"/>
    </sheetView>
  </sheetViews>
  <sheetFormatPr defaultRowHeight="15" x14ac:dyDescent="0.25"/>
  <cols>
    <col min="1" max="1" width="40.7109375" customWidth="1"/>
    <col min="2" max="2" width="15.28515625" style="23" bestFit="1" customWidth="1"/>
    <col min="3" max="3" width="13.42578125" customWidth="1"/>
    <col min="4" max="7" width="15" bestFit="1" customWidth="1"/>
    <col min="8" max="8" width="15" customWidth="1"/>
    <col min="9" max="9" width="15" bestFit="1" customWidth="1"/>
    <col min="10" max="14" width="14.28515625" bestFit="1" customWidth="1"/>
  </cols>
  <sheetData>
    <row r="1" spans="1:14" ht="15.75" x14ac:dyDescent="0.25">
      <c r="A1" s="2" t="s">
        <v>18</v>
      </c>
    </row>
    <row r="2" spans="1:14" ht="15.75" x14ac:dyDescent="0.25">
      <c r="A2" s="2" t="s">
        <v>77</v>
      </c>
      <c r="B2" s="19"/>
      <c r="C2" s="2"/>
      <c r="E2" s="2"/>
    </row>
    <row r="3" spans="1:14" ht="15.75" x14ac:dyDescent="0.25">
      <c r="A3" s="2" t="s">
        <v>67</v>
      </c>
      <c r="B3" s="19"/>
      <c r="C3" s="2"/>
      <c r="E3" s="2"/>
    </row>
    <row r="4" spans="1:14" ht="15.75" x14ac:dyDescent="0.25">
      <c r="A4" s="2"/>
      <c r="B4" s="26" t="s">
        <v>51</v>
      </c>
      <c r="C4" s="26" t="s">
        <v>52</v>
      </c>
      <c r="D4" s="26" t="s">
        <v>51</v>
      </c>
      <c r="E4" s="26" t="s">
        <v>53</v>
      </c>
      <c r="F4" s="26" t="s">
        <v>52</v>
      </c>
      <c r="G4" s="39" t="s">
        <v>51</v>
      </c>
      <c r="H4" s="39" t="s">
        <v>53</v>
      </c>
      <c r="I4" s="39" t="s">
        <v>52</v>
      </c>
      <c r="J4" s="39"/>
    </row>
    <row r="5" spans="1:14" ht="15.75" x14ac:dyDescent="0.25">
      <c r="A5" s="2"/>
      <c r="B5" s="27">
        <v>42825</v>
      </c>
      <c r="C5" s="27">
        <v>43100</v>
      </c>
      <c r="D5" s="27">
        <v>43190</v>
      </c>
      <c r="E5" s="27">
        <v>43373</v>
      </c>
      <c r="F5" s="27">
        <v>43465</v>
      </c>
      <c r="G5" s="40">
        <v>43555</v>
      </c>
      <c r="H5" s="40">
        <v>43738</v>
      </c>
      <c r="I5" s="40">
        <v>43829</v>
      </c>
      <c r="J5" s="40"/>
    </row>
    <row r="6" spans="1:14" x14ac:dyDescent="0.25">
      <c r="A6" s="36" t="s">
        <v>78</v>
      </c>
      <c r="B6" s="20"/>
      <c r="C6" s="9"/>
      <c r="D6" s="9"/>
      <c r="E6" s="9"/>
      <c r="F6" s="9"/>
    </row>
    <row r="7" spans="1:14" x14ac:dyDescent="0.25">
      <c r="A7" t="s">
        <v>58</v>
      </c>
      <c r="B7" s="20">
        <v>3629262000</v>
      </c>
      <c r="C7" s="9">
        <v>2632209000</v>
      </c>
      <c r="D7" s="9">
        <v>5141357000</v>
      </c>
      <c r="E7" s="9">
        <v>1955088000</v>
      </c>
      <c r="F7" s="9">
        <v>2632209000</v>
      </c>
      <c r="G7" s="9">
        <v>5987106000</v>
      </c>
      <c r="H7" s="9">
        <v>1661002000</v>
      </c>
      <c r="I7" s="9">
        <v>3628711000</v>
      </c>
      <c r="J7" s="9"/>
      <c r="K7" s="9"/>
      <c r="L7" s="9"/>
      <c r="M7" s="9"/>
      <c r="N7" s="9"/>
    </row>
    <row r="8" spans="1:14" ht="15.75" x14ac:dyDescent="0.25">
      <c r="A8" s="8" t="s">
        <v>55</v>
      </c>
      <c r="B8" s="20">
        <v>-3110624000</v>
      </c>
      <c r="C8" s="9">
        <v>-2050215000</v>
      </c>
      <c r="D8" s="9">
        <v>-3814479000</v>
      </c>
      <c r="E8" s="9">
        <v>-2032609000</v>
      </c>
      <c r="F8" s="9">
        <v>-2050215000</v>
      </c>
      <c r="G8" s="9">
        <v>-4339984000</v>
      </c>
      <c r="H8" s="9">
        <v>-1703215000</v>
      </c>
      <c r="I8" s="9">
        <v>-3697768000</v>
      </c>
      <c r="J8" s="9"/>
      <c r="K8" s="9"/>
      <c r="L8" s="9"/>
      <c r="M8" s="9"/>
      <c r="N8" s="9"/>
    </row>
    <row r="9" spans="1:14" ht="15.75" x14ac:dyDescent="0.25">
      <c r="A9" s="8" t="s">
        <v>56</v>
      </c>
      <c r="B9" s="20">
        <v>-490314000</v>
      </c>
      <c r="C9" s="9">
        <v>-756597000</v>
      </c>
      <c r="D9" s="9">
        <v>-862355000</v>
      </c>
      <c r="E9" s="9">
        <v>-54746000</v>
      </c>
      <c r="F9" s="9">
        <v>-756597000</v>
      </c>
      <c r="G9" s="9">
        <v>-654445000</v>
      </c>
      <c r="H9" s="9">
        <v>-48274000</v>
      </c>
      <c r="I9" s="9">
        <v>-273821000</v>
      </c>
      <c r="J9" s="9"/>
      <c r="K9" s="9"/>
      <c r="L9" s="9"/>
      <c r="M9" s="9"/>
      <c r="N9" s="9"/>
    </row>
    <row r="10" spans="1:14" ht="15.75" x14ac:dyDescent="0.25">
      <c r="A10" s="8" t="s">
        <v>57</v>
      </c>
      <c r="B10" s="9">
        <v>-157977000</v>
      </c>
      <c r="C10" s="9">
        <v>0</v>
      </c>
      <c r="D10" s="9">
        <v>-170141000</v>
      </c>
      <c r="E10" s="9">
        <v>-73899000</v>
      </c>
      <c r="F10" s="9">
        <v>0</v>
      </c>
      <c r="G10" s="9">
        <v>-192463000</v>
      </c>
      <c r="H10" s="9">
        <v>-80761000</v>
      </c>
      <c r="I10" s="14"/>
      <c r="J10" s="9"/>
      <c r="K10" s="9"/>
      <c r="L10" s="9"/>
      <c r="M10" s="9"/>
      <c r="N10" s="9"/>
    </row>
    <row r="11" spans="1:14" x14ac:dyDescent="0.25">
      <c r="A11" s="1"/>
      <c r="B11" s="17">
        <f>SUM(B7:B10)</f>
        <v>-129653000</v>
      </c>
      <c r="C11" s="17">
        <f t="shared" ref="C11:E11" si="0">SUM(C7:C10)</f>
        <v>-174603000</v>
      </c>
      <c r="D11" s="17">
        <f>SUM(D7:D10)</f>
        <v>294382000</v>
      </c>
      <c r="E11" s="17">
        <f t="shared" si="0"/>
        <v>-206166000</v>
      </c>
      <c r="F11" s="17">
        <f>SUM(F7:F10)</f>
        <v>-174603000</v>
      </c>
      <c r="G11" s="17">
        <f>SUM(G7:G10)</f>
        <v>800214000</v>
      </c>
      <c r="H11" s="17">
        <f>SUM(H7:H10)</f>
        <v>-171248000</v>
      </c>
      <c r="I11" s="17">
        <f>SUM(I7:I10)</f>
        <v>-342878000</v>
      </c>
      <c r="J11" s="9"/>
      <c r="K11" s="9"/>
      <c r="L11" s="9"/>
      <c r="M11" s="9"/>
      <c r="N11" s="9"/>
    </row>
    <row r="12" spans="1:14" x14ac:dyDescent="0.25">
      <c r="B12" s="20"/>
      <c r="C12" s="9"/>
      <c r="D12" s="9"/>
      <c r="E12" s="9"/>
      <c r="F12" s="9"/>
      <c r="I12" s="5"/>
      <c r="J12" s="9"/>
      <c r="K12" s="9"/>
      <c r="L12" s="9"/>
      <c r="M12" s="9"/>
      <c r="N12" s="9"/>
    </row>
    <row r="13" spans="1:14" x14ac:dyDescent="0.25">
      <c r="A13" s="36" t="s">
        <v>79</v>
      </c>
      <c r="B13" s="20"/>
      <c r="C13" s="9"/>
      <c r="D13" s="9"/>
      <c r="E13" s="9"/>
      <c r="F13" s="9"/>
      <c r="I13" s="5"/>
      <c r="J13" s="9"/>
      <c r="K13" s="9"/>
      <c r="L13" s="9"/>
      <c r="M13" s="9"/>
      <c r="N13" s="9"/>
    </row>
    <row r="14" spans="1:14" x14ac:dyDescent="0.25">
      <c r="A14" s="3" t="s">
        <v>35</v>
      </c>
      <c r="B14" s="20">
        <v>-7685000</v>
      </c>
      <c r="C14" s="9">
        <v>-50741000</v>
      </c>
      <c r="D14" s="9">
        <v>-233860000</v>
      </c>
      <c r="E14" s="9">
        <v>-171176000</v>
      </c>
      <c r="F14" s="9">
        <v>-50741000</v>
      </c>
      <c r="G14" s="9">
        <v>-1818867000</v>
      </c>
      <c r="H14" s="9">
        <v>-246664000</v>
      </c>
      <c r="I14" s="9">
        <v>-635636000</v>
      </c>
      <c r="J14" s="9"/>
      <c r="K14" s="9"/>
      <c r="L14" s="9"/>
      <c r="M14" s="9"/>
      <c r="N14" s="9"/>
    </row>
    <row r="15" spans="1:14" x14ac:dyDescent="0.25">
      <c r="A15" t="s">
        <v>36</v>
      </c>
      <c r="B15" s="20">
        <v>0</v>
      </c>
      <c r="C15" s="9">
        <v>0</v>
      </c>
      <c r="D15" s="9">
        <v>0</v>
      </c>
      <c r="E15" s="9">
        <v>0</v>
      </c>
      <c r="F15" s="9">
        <v>0</v>
      </c>
      <c r="J15" s="9"/>
      <c r="K15" s="9"/>
      <c r="L15" s="9"/>
      <c r="M15" s="9"/>
      <c r="N15" s="9"/>
    </row>
    <row r="16" spans="1:14" x14ac:dyDescent="0.25">
      <c r="A16" s="3"/>
      <c r="B16" s="30"/>
      <c r="C16" s="14"/>
      <c r="D16" s="14"/>
      <c r="E16" s="14"/>
      <c r="F16" s="14"/>
      <c r="J16" s="9"/>
      <c r="K16" s="9"/>
      <c r="L16" s="9"/>
      <c r="M16" s="9"/>
      <c r="N16" s="9"/>
    </row>
    <row r="17" spans="1:14" x14ac:dyDescent="0.25">
      <c r="A17" s="1"/>
      <c r="B17" s="31">
        <f>SUM(B14:B16)</f>
        <v>-7685000</v>
      </c>
      <c r="C17" s="17">
        <f>SUM(C14:C16)</f>
        <v>-50741000</v>
      </c>
      <c r="D17" s="17">
        <f>SUM(D14:D16)</f>
        <v>-233860000</v>
      </c>
      <c r="E17" s="17">
        <f t="shared" ref="E17:I17" si="1">SUM(E14:E16)</f>
        <v>-171176000</v>
      </c>
      <c r="F17" s="17">
        <f t="shared" si="1"/>
        <v>-50741000</v>
      </c>
      <c r="G17" s="17">
        <f t="shared" si="1"/>
        <v>-1818867000</v>
      </c>
      <c r="H17" s="17">
        <f t="shared" si="1"/>
        <v>-246664000</v>
      </c>
      <c r="I17" s="17">
        <f t="shared" si="1"/>
        <v>-635636000</v>
      </c>
      <c r="J17" s="9"/>
      <c r="K17" s="9"/>
      <c r="L17" s="9"/>
      <c r="M17" s="9"/>
      <c r="N17" s="9"/>
    </row>
    <row r="18" spans="1:14" x14ac:dyDescent="0.25">
      <c r="B18" s="20"/>
      <c r="C18" s="9"/>
      <c r="D18" s="9"/>
      <c r="E18" s="9"/>
      <c r="F18" s="9"/>
      <c r="J18" s="9"/>
      <c r="K18" s="9"/>
      <c r="L18" s="9"/>
      <c r="M18" s="9"/>
      <c r="N18" s="9"/>
    </row>
    <row r="19" spans="1:14" x14ac:dyDescent="0.25">
      <c r="A19" s="36" t="s">
        <v>80</v>
      </c>
      <c r="B19" s="20"/>
      <c r="C19" s="9"/>
      <c r="D19" s="9"/>
      <c r="E19" s="9"/>
      <c r="F19" s="9"/>
      <c r="J19" s="9"/>
      <c r="K19" s="9"/>
      <c r="L19" s="9"/>
      <c r="M19" s="9"/>
      <c r="N19" s="9"/>
    </row>
    <row r="20" spans="1:14" x14ac:dyDescent="0.25">
      <c r="A20" t="s">
        <v>37</v>
      </c>
      <c r="B20" s="20">
        <v>-25788000</v>
      </c>
      <c r="C20" s="9">
        <v>118034000</v>
      </c>
      <c r="D20" s="9">
        <v>1020092000</v>
      </c>
      <c r="E20" s="9">
        <v>-14659000</v>
      </c>
      <c r="F20" s="9">
        <v>118034000</v>
      </c>
      <c r="G20" s="9">
        <v>702486000</v>
      </c>
      <c r="H20" s="9">
        <v>960040000</v>
      </c>
      <c r="I20" s="9">
        <v>957578000</v>
      </c>
      <c r="J20" s="9"/>
      <c r="K20" s="9"/>
      <c r="L20" s="9"/>
      <c r="M20" s="9"/>
      <c r="N20" s="9"/>
    </row>
    <row r="21" spans="1:14" x14ac:dyDescent="0.25">
      <c r="A21" t="s">
        <v>38</v>
      </c>
      <c r="B21" s="20">
        <v>114025000</v>
      </c>
      <c r="C21" s="9">
        <v>175271000</v>
      </c>
      <c r="D21" s="9">
        <v>-104249000</v>
      </c>
      <c r="E21" s="10">
        <v>-251985000</v>
      </c>
      <c r="F21" s="9">
        <v>175271000</v>
      </c>
      <c r="G21" s="9">
        <v>26297000</v>
      </c>
      <c r="H21" s="9">
        <v>-289472000</v>
      </c>
      <c r="I21" s="9">
        <v>246233000</v>
      </c>
      <c r="J21" s="9"/>
      <c r="K21" s="9"/>
      <c r="L21" s="9"/>
      <c r="M21" s="9"/>
      <c r="N21" s="9"/>
    </row>
    <row r="22" spans="1:14" x14ac:dyDescent="0.25">
      <c r="A22" t="s">
        <v>39</v>
      </c>
      <c r="B22" s="20">
        <v>-11201000</v>
      </c>
      <c r="C22" s="9">
        <v>-4018000</v>
      </c>
      <c r="D22" s="9">
        <v>-4016000</v>
      </c>
      <c r="E22" s="10">
        <v>-7182000</v>
      </c>
      <c r="F22" s="9">
        <v>-96154000</v>
      </c>
      <c r="G22" s="9">
        <v>-5511000</v>
      </c>
      <c r="H22" s="9">
        <v>-4000</v>
      </c>
      <c r="I22" s="9">
        <v>-4000</v>
      </c>
      <c r="J22" s="9"/>
      <c r="K22" s="9"/>
      <c r="L22" s="9"/>
      <c r="M22" s="9"/>
      <c r="N22" s="9"/>
    </row>
    <row r="23" spans="1:14" x14ac:dyDescent="0.25">
      <c r="A23" t="s">
        <v>34</v>
      </c>
      <c r="B23" s="20">
        <v>0</v>
      </c>
      <c r="C23" s="9">
        <v>-96154000</v>
      </c>
      <c r="D23" s="9">
        <v>0</v>
      </c>
      <c r="E23" s="9">
        <v>0</v>
      </c>
      <c r="F23" s="9">
        <v>-4018000</v>
      </c>
      <c r="I23" s="9">
        <v>-200200000</v>
      </c>
      <c r="J23" s="9"/>
      <c r="K23" s="9"/>
      <c r="L23" s="9"/>
      <c r="M23" s="9"/>
      <c r="N23" s="9"/>
    </row>
    <row r="24" spans="1:14" x14ac:dyDescent="0.25">
      <c r="A24" s="1" t="s">
        <v>10</v>
      </c>
      <c r="B24" s="21">
        <f t="shared" ref="B24:I24" si="2">SUM(B20:B23)</f>
        <v>77036000</v>
      </c>
      <c r="C24" s="12">
        <f t="shared" si="2"/>
        <v>193133000</v>
      </c>
      <c r="D24" s="12">
        <f t="shared" si="2"/>
        <v>911827000</v>
      </c>
      <c r="E24" s="12">
        <f t="shared" si="2"/>
        <v>-273826000</v>
      </c>
      <c r="F24" s="12">
        <f t="shared" si="2"/>
        <v>193133000</v>
      </c>
      <c r="G24" s="12">
        <f t="shared" si="2"/>
        <v>723272000</v>
      </c>
      <c r="H24" s="12">
        <f t="shared" si="2"/>
        <v>670564000</v>
      </c>
      <c r="I24" s="12">
        <f t="shared" si="2"/>
        <v>1003607000</v>
      </c>
      <c r="J24" s="9"/>
      <c r="K24" s="9"/>
      <c r="L24" s="9"/>
      <c r="M24" s="9"/>
      <c r="N24" s="9"/>
    </row>
    <row r="25" spans="1:14" x14ac:dyDescent="0.25">
      <c r="B25" s="20"/>
      <c r="C25" s="9"/>
      <c r="D25" s="9"/>
      <c r="E25" s="9"/>
      <c r="F25" s="9"/>
      <c r="J25" s="9"/>
      <c r="K25" s="9"/>
      <c r="L25" s="9"/>
      <c r="M25" s="9"/>
      <c r="N25" s="9"/>
    </row>
    <row r="26" spans="1:14" x14ac:dyDescent="0.25">
      <c r="A26" s="1" t="s">
        <v>81</v>
      </c>
      <c r="B26" s="22">
        <f t="shared" ref="B26:I26" si="3">SUM(B11,B17,B24)</f>
        <v>-60302000</v>
      </c>
      <c r="C26" s="13">
        <f t="shared" si="3"/>
        <v>-32211000</v>
      </c>
      <c r="D26" s="13">
        <f t="shared" si="3"/>
        <v>972349000</v>
      </c>
      <c r="E26" s="13">
        <f t="shared" si="3"/>
        <v>-651168000</v>
      </c>
      <c r="F26" s="13">
        <f t="shared" si="3"/>
        <v>-32211000</v>
      </c>
      <c r="G26" s="13">
        <f t="shared" si="3"/>
        <v>-295381000</v>
      </c>
      <c r="H26" s="13">
        <f t="shared" si="3"/>
        <v>252652000</v>
      </c>
      <c r="I26" s="13">
        <f t="shared" si="3"/>
        <v>25093000</v>
      </c>
      <c r="J26" s="9"/>
      <c r="K26" s="9"/>
      <c r="L26" s="9"/>
      <c r="M26" s="9"/>
      <c r="N26" s="9"/>
    </row>
    <row r="27" spans="1:14" x14ac:dyDescent="0.25">
      <c r="A27" s="38" t="s">
        <v>82</v>
      </c>
      <c r="B27" s="20">
        <v>226349000</v>
      </c>
      <c r="C27" s="9">
        <v>196131000</v>
      </c>
      <c r="D27" s="9">
        <v>196131000</v>
      </c>
      <c r="E27" s="9">
        <v>881211000</v>
      </c>
      <c r="F27" s="9">
        <v>196131000</v>
      </c>
      <c r="G27" s="9">
        <v>881211000</v>
      </c>
      <c r="H27" s="9">
        <v>447186000</v>
      </c>
      <c r="I27" s="9">
        <v>447186000</v>
      </c>
      <c r="J27" s="9"/>
      <c r="K27" s="9"/>
      <c r="L27" s="9"/>
      <c r="M27" s="9"/>
      <c r="N27" s="9"/>
    </row>
    <row r="28" spans="1:14" x14ac:dyDescent="0.25">
      <c r="A28" s="36" t="s">
        <v>83</v>
      </c>
      <c r="B28" s="22">
        <f>SUM(B26:B27)</f>
        <v>166047000</v>
      </c>
      <c r="C28" s="13">
        <f t="shared" ref="C28:I28" si="4">SUM(C26:C27)</f>
        <v>163920000</v>
      </c>
      <c r="D28" s="13">
        <f>SUM(D26:D27)</f>
        <v>1168480000</v>
      </c>
      <c r="E28" s="13">
        <f t="shared" si="4"/>
        <v>230043000</v>
      </c>
      <c r="F28" s="13">
        <f t="shared" si="4"/>
        <v>163920000</v>
      </c>
      <c r="G28" s="13">
        <f t="shared" si="4"/>
        <v>585830000</v>
      </c>
      <c r="H28" s="13">
        <f t="shared" si="4"/>
        <v>699838000</v>
      </c>
      <c r="I28" s="13">
        <f t="shared" si="4"/>
        <v>472279000</v>
      </c>
      <c r="J28" s="9"/>
      <c r="K28" s="9"/>
      <c r="L28" s="9"/>
      <c r="M28" s="9"/>
      <c r="N28" s="9"/>
    </row>
    <row r="29" spans="1:14" x14ac:dyDescent="0.25">
      <c r="B29" s="22"/>
      <c r="C29" s="13"/>
      <c r="D29" s="9"/>
      <c r="E29" s="13"/>
      <c r="F29" s="13"/>
    </row>
    <row r="30" spans="1:14" x14ac:dyDescent="0.25">
      <c r="A30" s="36" t="s">
        <v>84</v>
      </c>
      <c r="B30" s="7">
        <f>B11/('1'!B42/10)</f>
        <v>-5.7622531155001688</v>
      </c>
      <c r="C30" s="7">
        <f>C11/('1'!C42/10)</f>
        <v>-7.7599953778599495</v>
      </c>
      <c r="D30" s="7">
        <f>D11/('1'!D42/10)</f>
        <v>13.083411850455992</v>
      </c>
      <c r="E30" s="7">
        <f>E11/('1'!E42/10)</f>
        <v>-9.1627704396366294</v>
      </c>
      <c r="F30" s="7">
        <f>F11/('1'!F42/10)</f>
        <v>-7.0545526536944854</v>
      </c>
      <c r="G30" s="7">
        <f>G11/('1'!G42/10)</f>
        <v>32.331356260908912</v>
      </c>
      <c r="H30" s="7">
        <f>H11/('1'!H42/10)</f>
        <v>-6.9189992889003813</v>
      </c>
      <c r="I30" s="7">
        <f>I11/('1'!I42/10)</f>
        <v>-13.193704786824688</v>
      </c>
    </row>
    <row r="31" spans="1:14" x14ac:dyDescent="0.25">
      <c r="A31" s="36" t="s">
        <v>85</v>
      </c>
      <c r="B31" s="23">
        <v>22500400</v>
      </c>
      <c r="C31">
        <v>22500400</v>
      </c>
      <c r="D31">
        <v>22500400</v>
      </c>
      <c r="E31">
        <v>22500400</v>
      </c>
      <c r="F31">
        <v>24750400</v>
      </c>
      <c r="G31">
        <v>24750400</v>
      </c>
      <c r="H31">
        <v>24750400</v>
      </c>
      <c r="I31">
        <v>24750400</v>
      </c>
    </row>
    <row r="32" spans="1:14" ht="15.75" x14ac:dyDescent="0.25">
      <c r="A32" s="2"/>
      <c r="B32" s="29"/>
      <c r="C32" s="6"/>
      <c r="E32" s="6"/>
      <c r="F32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6" sqref="A6:A12"/>
    </sheetView>
  </sheetViews>
  <sheetFormatPr defaultRowHeight="15" x14ac:dyDescent="0.25"/>
  <cols>
    <col min="1" max="1" width="30.7109375" bestFit="1" customWidth="1"/>
    <col min="2" max="2" width="15" customWidth="1"/>
    <col min="3" max="3" width="16.5703125" customWidth="1"/>
    <col min="4" max="5" width="14" customWidth="1"/>
    <col min="6" max="6" width="15.140625" customWidth="1"/>
  </cols>
  <sheetData>
    <row r="1" spans="1:6" ht="15.75" x14ac:dyDescent="0.25">
      <c r="A1" s="2" t="s">
        <v>18</v>
      </c>
    </row>
    <row r="2" spans="1:6" x14ac:dyDescent="0.25">
      <c r="A2" s="1" t="s">
        <v>49</v>
      </c>
    </row>
    <row r="3" spans="1:6" ht="15.75" x14ac:dyDescent="0.25">
      <c r="A3" s="2" t="s">
        <v>67</v>
      </c>
    </row>
    <row r="4" spans="1:6" x14ac:dyDescent="0.25">
      <c r="B4" s="26" t="s">
        <v>52</v>
      </c>
      <c r="C4" s="26" t="s">
        <v>51</v>
      </c>
      <c r="D4" s="26" t="s">
        <v>53</v>
      </c>
      <c r="E4" s="26" t="s">
        <v>52</v>
      </c>
      <c r="F4" s="26" t="s">
        <v>51</v>
      </c>
    </row>
    <row r="5" spans="1:6" ht="15.75" x14ac:dyDescent="0.25">
      <c r="B5" s="27">
        <v>43100</v>
      </c>
      <c r="C5" s="27">
        <v>42825</v>
      </c>
      <c r="D5" s="27">
        <v>43373</v>
      </c>
      <c r="E5" s="27">
        <v>43465</v>
      </c>
      <c r="F5" s="27">
        <v>43190</v>
      </c>
    </row>
    <row r="6" spans="1:6" x14ac:dyDescent="0.25">
      <c r="A6" s="4" t="s">
        <v>86</v>
      </c>
      <c r="B6" s="24">
        <f>'2'!C26/'1'!C19</f>
        <v>1.6959587825529487E-3</v>
      </c>
      <c r="C6" s="24">
        <f>'2'!B26/'1'!B19</f>
        <v>2.6134462557258083E-3</v>
      </c>
      <c r="D6" s="24">
        <f>'2'!E26/'1'!E19</f>
        <v>1.6042814269693337E-3</v>
      </c>
      <c r="E6" s="24">
        <f>'2'!F26/'1'!F19</f>
        <v>2.3665938198414735E-3</v>
      </c>
      <c r="F6" s="24">
        <f>'2'!D26/'1'!D19</f>
        <v>5.0660429528820447E-3</v>
      </c>
    </row>
    <row r="7" spans="1:6" x14ac:dyDescent="0.25">
      <c r="A7" s="4" t="s">
        <v>87</v>
      </c>
      <c r="B7" s="24">
        <f>'2'!C26/'1'!C41</f>
        <v>1.098828734934953E-2</v>
      </c>
      <c r="C7" s="24">
        <f>'2'!B26/'1'!B41</f>
        <v>1.6504313259960716E-2</v>
      </c>
      <c r="D7" s="24">
        <f>'2'!E26/'1'!E41</f>
        <v>1.2599635005575668E-2</v>
      </c>
      <c r="E7" s="24">
        <f>'2'!F26/'1'!F41</f>
        <v>2.0515686027323204E-2</v>
      </c>
      <c r="F7" s="24">
        <f>'2'!D26/'1'!D41</f>
        <v>3.516364319211706E-2</v>
      </c>
    </row>
    <row r="8" spans="1:6" x14ac:dyDescent="0.25">
      <c r="A8" s="4" t="s">
        <v>46</v>
      </c>
      <c r="B8" s="24">
        <f>'1'!C24/'1'!C41</f>
        <v>0.41255149374603467</v>
      </c>
      <c r="C8" s="24">
        <f>'1'!B24/'1'!B41</f>
        <v>0.27127178774959171</v>
      </c>
      <c r="D8" s="24">
        <f>'1'!E24/'1'!E41</f>
        <v>1.4095551143870544</v>
      </c>
      <c r="E8" s="24">
        <f>'1'!F24/'1'!F41</f>
        <v>1.6761101968547309</v>
      </c>
      <c r="F8" s="24">
        <f>'1'!D24/'1'!D41</f>
        <v>1.516883193896057</v>
      </c>
    </row>
    <row r="9" spans="1:6" x14ac:dyDescent="0.25">
      <c r="A9" s="4" t="s">
        <v>47</v>
      </c>
      <c r="B9" s="25">
        <f>'1'!C12/'1'!C28</f>
        <v>1.0709299897924678</v>
      </c>
      <c r="C9" s="25">
        <f>'1'!B12/'1'!B28</f>
        <v>1.0693798521126532</v>
      </c>
      <c r="D9" s="25">
        <f>'1'!E12/'1'!E28</f>
        <v>1.096818087079489</v>
      </c>
      <c r="E9" s="25">
        <f>'1'!F12/'1'!F28</f>
        <v>1.1272812593858177</v>
      </c>
      <c r="F9" s="25">
        <f>'1'!D12/'1'!D28</f>
        <v>1.3128229607405013</v>
      </c>
    </row>
    <row r="10" spans="1:6" x14ac:dyDescent="0.25">
      <c r="A10" s="4" t="s">
        <v>50</v>
      </c>
      <c r="B10" s="24">
        <f>'2'!C26/'2'!C6</f>
        <v>3.7205580880010393E-3</v>
      </c>
      <c r="C10" s="24">
        <f>'2'!B26/'2'!B6</f>
        <v>3.7432279922947516E-3</v>
      </c>
      <c r="D10" s="24">
        <f>'2'!E26/'2'!E6</f>
        <v>6.8615201213064383E-3</v>
      </c>
      <c r="E10" s="24">
        <f>'2'!F26/'2'!F6</f>
        <v>5.9204935142999383E-3</v>
      </c>
      <c r="F10" s="24">
        <f>'2'!D26/'2'!D6</f>
        <v>6.9635136642716925E-3</v>
      </c>
    </row>
    <row r="11" spans="1:6" x14ac:dyDescent="0.25">
      <c r="A11" t="s">
        <v>48</v>
      </c>
      <c r="B11" s="24">
        <f>'2'!C14/'2'!C6</f>
        <v>4.6026523715824316E-2</v>
      </c>
      <c r="C11" s="24">
        <f>'2'!B14/'2'!B6</f>
        <v>5.1056949387967704E-2</v>
      </c>
      <c r="D11" s="24">
        <f>'2'!E14/'2'!E6</f>
        <v>5.5616657688394085E-2</v>
      </c>
      <c r="E11" s="24">
        <f>'2'!F14/'2'!F6</f>
        <v>5.3226757458055253E-2</v>
      </c>
      <c r="F11" s="24">
        <f>'2'!D14/'2'!D6</f>
        <v>4.9593046810626096E-2</v>
      </c>
    </row>
    <row r="12" spans="1:6" x14ac:dyDescent="0.25">
      <c r="A12" s="4" t="s">
        <v>88</v>
      </c>
      <c r="B12" s="24">
        <f>'2'!C26/('1'!C24+'1'!C41)</f>
        <v>7.7790348868691465E-3</v>
      </c>
      <c r="C12" s="24">
        <f>'2'!B26/('1'!B24+'1'!B41)</f>
        <v>1.2982521455287456E-2</v>
      </c>
      <c r="D12" s="24">
        <f>'2'!E26/('1'!E24+'1'!E41)</f>
        <v>5.2290295956898165E-3</v>
      </c>
      <c r="E12" s="24">
        <f>'2'!F26/('1'!F24+'1'!F41)</f>
        <v>7.6662336444274877E-3</v>
      </c>
      <c r="F12" s="24">
        <f>'2'!D26/('1'!D24+'1'!D41)</f>
        <v>1.3971106516740982E-2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Rakibul Hossen</dc:creator>
  <cp:lastModifiedBy>Anik</cp:lastModifiedBy>
  <dcterms:created xsi:type="dcterms:W3CDTF">2017-04-17T04:07:28Z</dcterms:created>
  <dcterms:modified xsi:type="dcterms:W3CDTF">2020-04-11T10:25:07Z</dcterms:modified>
</cp:coreProperties>
</file>