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I25" i="2" l="1"/>
  <c r="I16" i="2"/>
  <c r="I29" i="3" l="1"/>
  <c r="C27" i="3"/>
  <c r="D27" i="3"/>
  <c r="E27" i="3"/>
  <c r="F27" i="3"/>
  <c r="G27" i="3"/>
  <c r="H27" i="3"/>
  <c r="I27" i="3"/>
  <c r="I22" i="3"/>
  <c r="I12" i="3"/>
  <c r="I34" i="3" s="1"/>
  <c r="I28" i="2"/>
  <c r="J25" i="2"/>
  <c r="J28" i="2" s="1"/>
  <c r="I22" i="1"/>
  <c r="H34" i="3"/>
  <c r="H22" i="3"/>
  <c r="H12" i="3"/>
  <c r="H24" i="1"/>
  <c r="H22" i="1"/>
  <c r="G25" i="2"/>
  <c r="G16" i="2"/>
  <c r="G8" i="2"/>
  <c r="H8" i="2"/>
  <c r="H16" i="2" s="1"/>
  <c r="H25" i="2" s="1"/>
  <c r="H28" i="2" s="1"/>
  <c r="I8" i="2"/>
  <c r="J8" i="2"/>
  <c r="G24" i="1"/>
  <c r="G6" i="1"/>
  <c r="G22" i="1"/>
  <c r="G58" i="1"/>
  <c r="H58" i="1"/>
  <c r="I58" i="1"/>
  <c r="G46" i="1"/>
  <c r="G57" i="1" s="1"/>
  <c r="H46" i="1"/>
  <c r="I46" i="1"/>
  <c r="I57" i="1" s="1"/>
  <c r="G37" i="1"/>
  <c r="H37" i="1"/>
  <c r="I37" i="1"/>
  <c r="I55" i="1" s="1"/>
  <c r="I24" i="1"/>
  <c r="H6" i="1"/>
  <c r="I6" i="1"/>
  <c r="G22" i="3"/>
  <c r="G12" i="3"/>
  <c r="G34" i="3" s="1"/>
  <c r="I31" i="3" l="1"/>
  <c r="I34" i="1"/>
  <c r="H29" i="3"/>
  <c r="H31" i="3" s="1"/>
  <c r="H34" i="1"/>
  <c r="H55" i="1"/>
  <c r="H57" i="1"/>
  <c r="G29" i="3"/>
  <c r="G31" i="3" s="1"/>
  <c r="G28" i="2"/>
  <c r="G34" i="1"/>
  <c r="G55" i="1"/>
  <c r="B22" i="1"/>
  <c r="C16" i="2"/>
  <c r="C22" i="1"/>
  <c r="D22" i="1"/>
  <c r="E22" i="3"/>
  <c r="E16" i="2"/>
  <c r="E25" i="2" s="1"/>
  <c r="E22" i="1"/>
  <c r="F25" i="2"/>
  <c r="F16" i="2"/>
  <c r="F46" i="1"/>
  <c r="F22" i="1"/>
  <c r="C58" i="1" l="1"/>
  <c r="D58" i="1"/>
  <c r="E58" i="1"/>
  <c r="F58" i="1"/>
  <c r="B58" i="1"/>
  <c r="C46" i="1" l="1"/>
  <c r="B27" i="3" l="1"/>
  <c r="B46" i="1"/>
  <c r="B12" i="3" l="1"/>
  <c r="B34" i="3" s="1"/>
  <c r="C12" i="3"/>
  <c r="C34" i="3" s="1"/>
  <c r="D12" i="3"/>
  <c r="D34" i="3" s="1"/>
  <c r="E12" i="3"/>
  <c r="E34" i="3" s="1"/>
  <c r="F12" i="3"/>
  <c r="F34" i="3" s="1"/>
  <c r="B22" i="3"/>
  <c r="C22" i="3"/>
  <c r="D22" i="3"/>
  <c r="F37" i="1"/>
  <c r="F57" i="1"/>
  <c r="B24" i="1"/>
  <c r="C24" i="1"/>
  <c r="D24" i="1"/>
  <c r="E24" i="1"/>
  <c r="F24" i="1"/>
  <c r="B6" i="1"/>
  <c r="C6" i="1"/>
  <c r="D6" i="1"/>
  <c r="E6" i="1"/>
  <c r="F6" i="1"/>
  <c r="F34" i="1" s="1"/>
  <c r="B37" i="1"/>
  <c r="C37" i="1"/>
  <c r="D37" i="1"/>
  <c r="E37" i="1"/>
  <c r="B57" i="1"/>
  <c r="C57" i="1"/>
  <c r="D46" i="1"/>
  <c r="D57" i="1" s="1"/>
  <c r="E46" i="1"/>
  <c r="E57" i="1" s="1"/>
  <c r="B8" i="2"/>
  <c r="C8" i="2"/>
  <c r="D8" i="2"/>
  <c r="E8" i="2"/>
  <c r="E28" i="2" s="1"/>
  <c r="F8" i="2"/>
  <c r="F28" i="2" s="1"/>
  <c r="B16" i="2" l="1"/>
  <c r="B25" i="2" s="1"/>
  <c r="B28" i="2" s="1"/>
  <c r="C25" i="2"/>
  <c r="C28" i="2" s="1"/>
  <c r="D16" i="2"/>
  <c r="D25" i="2" s="1"/>
  <c r="D28" i="2" s="1"/>
  <c r="E34" i="1"/>
  <c r="D34" i="1"/>
  <c r="F22" i="3"/>
  <c r="F29" i="3" s="1"/>
  <c r="F31" i="3" s="1"/>
  <c r="B34" i="1"/>
  <c r="C34" i="1"/>
  <c r="D55" i="1"/>
  <c r="C55" i="1"/>
  <c r="F55" i="1"/>
  <c r="E55" i="1"/>
  <c r="B55" i="1"/>
  <c r="E29" i="3"/>
  <c r="E31" i="3" s="1"/>
  <c r="B29" i="3"/>
  <c r="B31" i="3" s="1"/>
  <c r="D29" i="3"/>
  <c r="D31" i="3" s="1"/>
  <c r="C29" i="3"/>
  <c r="C31" i="3" s="1"/>
</calcChain>
</file>

<file path=xl/sharedStrings.xml><?xml version="1.0" encoding="utf-8"?>
<sst xmlns="http://schemas.openxmlformats.org/spreadsheetml/2006/main" count="118" uniqueCount="92">
  <si>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</si>
  <si>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</si>
  <si>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</si>
  <si>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</si>
  <si>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</si>
  <si>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</si>
  <si>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</si>
  <si>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 xml:space="preserve">Reserve for unexpired risk </t>
  </si>
  <si>
    <t>Decrease in Diminution in Value of Investment</t>
  </si>
  <si>
    <t>Income Tax Provision</t>
  </si>
  <si>
    <t>Paid Up Capital</t>
  </si>
  <si>
    <t>Dividend equalisation reserve</t>
  </si>
  <si>
    <t xml:space="preserve">Fair Value Change Account </t>
  </si>
  <si>
    <t>Retained Earnings (DLIC Securities)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</si>
  <si>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</si>
  <si>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</si>
  <si>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</si>
  <si>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</si>
  <si>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</si>
  <si>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 xml:space="preserve">Shares listed on stock exchanges </t>
  </si>
  <si>
    <t>Debentures and bonds</t>
  </si>
  <si>
    <t>Mutual fund</t>
  </si>
  <si>
    <t>Central Depository Bangladesh Ltd.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</si>
  <si>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</si>
  <si>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</si>
  <si>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</si>
  <si>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</si>
  <si>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</si>
  <si>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</si>
  <si>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</si>
  <si>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</si>
  <si>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</si>
  <si>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</si>
  <si>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</si>
  <si>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</si>
  <si>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</si>
  <si>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</si>
  <si>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Re-insurance premium paid</t>
  </si>
  <si>
    <t>Claim paid</t>
  </si>
  <si>
    <t xml:space="preserve">Source tax (income tax) deducted </t>
  </si>
  <si>
    <t>Investment made</t>
  </si>
  <si>
    <t>Proceeds from sale of fixed assets</t>
  </si>
  <si>
    <t>Interest, dividends &amp; rents received</t>
  </si>
  <si>
    <t xml:space="preserve">Other loans realized </t>
  </si>
  <si>
    <t>Dividend Paid</t>
  </si>
  <si>
    <t>VIPB Accelerated Income Unit Fund</t>
  </si>
  <si>
    <t>UFS Pagati Life Unit Fund</t>
  </si>
  <si>
    <t>Invesment in shares</t>
  </si>
  <si>
    <t>Fair value change A/C</t>
  </si>
  <si>
    <t xml:space="preserve">Statutory deposit with Bangladesh Bank </t>
  </si>
  <si>
    <t xml:space="preserve">Bangladesh Govt. Treasury Bond </t>
  </si>
  <si>
    <t>Balance Sheet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</si>
  <si>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</si>
  <si>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</si>
  <si>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</si>
  <si>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</si>
  <si>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</si>
  <si>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</si>
  <si>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</si>
  <si>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</si>
  <si>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</si>
  <si>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</si>
  <si>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</si>
  <si>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</si>
  <si>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</si>
  <si>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</si>
  <si>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</si>
  <si>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</si>
  <si>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</si>
  <si>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</si>
  <si>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</si>
  <si>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</si>
  <si>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</si>
  <si>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</si>
  <si>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</si>
  <si>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Quarter 1</t>
  </si>
  <si>
    <t>Quarter 3</t>
  </si>
  <si>
    <t>Quarter 2</t>
  </si>
  <si>
    <t>As at quarter end</t>
  </si>
  <si>
    <t>MEGNA LIFE INSURANCE COMPANY LIMITED</t>
  </si>
  <si>
    <t>Profit on sale of share</t>
  </si>
  <si>
    <t xml:space="preserve">Profit on sale of car </t>
  </si>
  <si>
    <t>Misellaneous income</t>
  </si>
  <si>
    <t>Other Expenses</t>
  </si>
  <si>
    <t>Management Expenses</t>
  </si>
  <si>
    <t>Agent &amp; Employer Agent</t>
  </si>
  <si>
    <t>Payment for Management Expanses &amp; other</t>
  </si>
  <si>
    <t>Disposal of investment during the preiod</t>
  </si>
  <si>
    <t>Increase of share capital</t>
  </si>
  <si>
    <t>Amount due from other persons or bodies on inssurance business</t>
  </si>
  <si>
    <t>Profit commision earned</t>
  </si>
  <si>
    <t xml:space="preserve">Profit on sale redemption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</si>
</sst>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5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64" fontId="0" fillId="0" borderId="0" xfId="1" applyNumberFormat="1" applyFont="1"/>
    <xf numFmtId="164" fontId="2" fillId="0" borderId="1" xfId="1" applyNumberFormat="1" applyFont="1" applyBorder="1"/>
    <xf numFmtId="0" fontId="0" fillId="0" borderId="0" xfId="0" applyAlignment="1">
      <alignment wrapText="1"/>
    </xf>
    <xf numFmtId="164" fontId="4" fillId="0" borderId="1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5" fillId="0" borderId="0" xfId="0" applyFont="1"/>
    <xf numFmtId="164" fontId="3" fillId="0" borderId="0" xfId="0" applyNumberFormat="1" applyFont="1"/>
    <xf numFmtId="0" fontId="0" fillId="0" borderId="0" xfId="0" applyFont="1" applyAlignment="1">
      <alignment wrapText="1"/>
    </xf>
    <xf numFmtId="164" fontId="0" fillId="0" borderId="0" xfId="1" applyNumberFormat="1" applyFont="1" applyBorder="1"/>
    <xf numFmtId="0" fontId="2" fillId="0" borderId="2" xfId="0" applyFont="1" applyBorder="1" applyAlignment="1">
      <alignment horizontal="left"/>
    </xf>
    <xf numFmtId="0" fontId="6" fillId="0" borderId="0" xfId="0" applyFont="1"/>
    <xf numFmtId="0" fontId="3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2" xfId="0" applyFont="1" applyBorder="1"/>
    <xf numFmtId="164" fontId="0" fillId="0" borderId="0" xfId="0" applyNumberFormat="1"/>
    <xf numFmtId="0" fontId="3" fillId="0" borderId="2" xfId="0" applyFont="1" applyBorder="1"/>
    <xf numFmtId="0" fontId="2" fillId="0" borderId="3" xfId="0" applyFont="1" applyBorder="1"/>
    <xf numFmtId="15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Border="1"/>
    <xf numFmtId="15" fontId="2" fillId="0" borderId="0" xfId="0" applyNumberFormat="1" applyFont="1"/>
    <xf numFmtId="164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xSplit="1" ySplit="4" topLeftCell="I44" activePane="bottomRight" state="frozen"/>
      <selection pane="topRight" activeCell="B1" sqref="B1"/>
      <selection pane="bottomLeft" activeCell="A6" sqref="A6"/>
      <selection pane="bottomRight" activeCell="I40" sqref="I40"/>
    </sheetView>
  </sheetViews>
  <sheetFormatPr defaultRowHeight="15" x14ac:dyDescent="0.25"/>
  <cols>
    <col min="1" max="1" width="39.625" customWidth="1"/>
    <col min="2" max="3" width="18" bestFit="1" customWidth="1"/>
    <col min="4" max="5" width="15.25" bestFit="1" customWidth="1"/>
    <col min="6" max="6" width="16.875" customWidth="1"/>
    <col min="7" max="7" width="16.875" bestFit="1" customWidth="1"/>
    <col min="8" max="8" width="18" bestFit="1" customWidth="1"/>
    <col min="9" max="9" width="15.375" customWidth="1"/>
  </cols>
  <sheetData>
    <row r="1" spans="1:9" ht="15.75" x14ac:dyDescent="0.25">
      <c r="A1" s="1" t="s">
        <v>79</v>
      </c>
    </row>
    <row r="2" spans="1:9" ht="15.75" x14ac:dyDescent="0.25">
      <c r="A2" s="1" t="s">
        <v>51</v>
      </c>
    </row>
    <row r="3" spans="1:9" ht="15.75" x14ac:dyDescent="0.25">
      <c r="A3" s="1" t="s">
        <v>78</v>
      </c>
      <c r="B3" s="31" t="s">
        <v>77</v>
      </c>
      <c r="C3" s="31" t="s">
        <v>76</v>
      </c>
      <c r="D3" s="31" t="s">
        <v>75</v>
      </c>
      <c r="E3" s="31" t="s">
        <v>77</v>
      </c>
      <c r="F3" s="31" t="s">
        <v>76</v>
      </c>
      <c r="G3" s="31" t="s">
        <v>75</v>
      </c>
      <c r="H3" s="31" t="s">
        <v>77</v>
      </c>
      <c r="I3" s="31" t="s">
        <v>76</v>
      </c>
    </row>
    <row r="4" spans="1:9" ht="15.75" x14ac:dyDescent="0.25">
      <c r="B4" s="30">
        <v>42916</v>
      </c>
      <c r="C4" s="30">
        <v>43008</v>
      </c>
      <c r="D4" s="30">
        <v>43190</v>
      </c>
      <c r="E4" s="30">
        <v>43281</v>
      </c>
      <c r="F4" s="30">
        <v>43373</v>
      </c>
      <c r="G4" s="33">
        <v>43555</v>
      </c>
      <c r="H4" s="33">
        <v>43646</v>
      </c>
      <c r="I4" s="33">
        <v>43738</v>
      </c>
    </row>
    <row r="5" spans="1:9" x14ac:dyDescent="0.25">
      <c r="A5" s="22" t="s">
        <v>52</v>
      </c>
    </row>
    <row r="6" spans="1:9" x14ac:dyDescent="0.25">
      <c r="A6" s="23" t="s">
        <v>53</v>
      </c>
      <c r="B6" s="15">
        <f t="shared" ref="B6:I6" si="0">SUM(B7:B17)</f>
        <v>5993063575</v>
      </c>
      <c r="C6" s="15">
        <f t="shared" si="0"/>
        <v>6197389594</v>
      </c>
      <c r="D6" s="15">
        <f t="shared" si="0"/>
        <v>6334879820</v>
      </c>
      <c r="E6" s="15">
        <f t="shared" si="0"/>
        <v>6283705401</v>
      </c>
      <c r="F6" s="15">
        <f t="shared" si="0"/>
        <v>6442550759</v>
      </c>
      <c r="G6" s="15">
        <f>SUM(G7:G17)</f>
        <v>6493249348</v>
      </c>
      <c r="H6" s="15">
        <f t="shared" si="0"/>
        <v>6626915610</v>
      </c>
      <c r="I6" s="15">
        <f t="shared" si="0"/>
        <v>6691945495</v>
      </c>
    </row>
    <row r="7" spans="1:9" x14ac:dyDescent="0.25">
      <c r="A7" t="s">
        <v>49</v>
      </c>
      <c r="B7" s="11"/>
      <c r="C7" s="11"/>
      <c r="D7" s="11"/>
      <c r="E7" s="11"/>
      <c r="F7" s="11"/>
    </row>
    <row r="8" spans="1:9" x14ac:dyDescent="0.25">
      <c r="A8" t="s">
        <v>50</v>
      </c>
      <c r="B8" s="11"/>
      <c r="C8" s="11"/>
      <c r="D8" s="11"/>
      <c r="E8" s="11"/>
      <c r="F8" s="11"/>
    </row>
    <row r="9" spans="1:9" x14ac:dyDescent="0.25">
      <c r="A9" t="s">
        <v>19</v>
      </c>
      <c r="B9" s="21"/>
      <c r="C9" s="21"/>
      <c r="D9" s="21"/>
      <c r="E9" s="21"/>
      <c r="F9" s="21"/>
    </row>
    <row r="10" spans="1:9" x14ac:dyDescent="0.25">
      <c r="A10" t="s">
        <v>45</v>
      </c>
      <c r="B10" s="21"/>
      <c r="C10" s="21"/>
      <c r="D10" s="21"/>
      <c r="E10" s="21"/>
      <c r="F10" s="21"/>
    </row>
    <row r="11" spans="1:9" x14ac:dyDescent="0.25">
      <c r="A11" t="s">
        <v>46</v>
      </c>
      <c r="B11" s="21"/>
      <c r="C11" s="21"/>
      <c r="D11" s="21"/>
      <c r="E11" s="21"/>
      <c r="F11" s="21"/>
    </row>
    <row r="12" spans="1:9" x14ac:dyDescent="0.25">
      <c r="A12" t="s">
        <v>47</v>
      </c>
      <c r="B12" s="21">
        <v>5988605788</v>
      </c>
      <c r="C12" s="21">
        <v>6191981451</v>
      </c>
      <c r="D12" s="21">
        <v>6329868777</v>
      </c>
      <c r="E12" s="21">
        <v>6278781447</v>
      </c>
      <c r="F12" s="21">
        <v>6437919069</v>
      </c>
      <c r="G12" s="34">
        <v>6487106324</v>
      </c>
      <c r="H12" s="34">
        <v>6620802487</v>
      </c>
      <c r="I12" s="34">
        <v>6684547815</v>
      </c>
    </row>
    <row r="13" spans="1:9" x14ac:dyDescent="0.25">
      <c r="A13" t="s">
        <v>20</v>
      </c>
      <c r="B13" s="11"/>
      <c r="C13" s="11"/>
      <c r="D13" s="11"/>
      <c r="E13" s="21"/>
      <c r="F13" s="21"/>
    </row>
    <row r="14" spans="1:9" x14ac:dyDescent="0.25">
      <c r="A14" t="s">
        <v>21</v>
      </c>
      <c r="B14" s="11">
        <v>0</v>
      </c>
      <c r="C14" s="21">
        <v>0</v>
      </c>
      <c r="D14" s="21">
        <v>0</v>
      </c>
      <c r="E14" s="11">
        <v>0</v>
      </c>
      <c r="F14" s="11">
        <v>0</v>
      </c>
    </row>
    <row r="15" spans="1:9" x14ac:dyDescent="0.25">
      <c r="A15" t="s">
        <v>22</v>
      </c>
      <c r="B15" s="11">
        <v>0</v>
      </c>
      <c r="C15" s="21">
        <v>0</v>
      </c>
      <c r="D15" s="21">
        <v>0</v>
      </c>
      <c r="E15" s="11">
        <v>0</v>
      </c>
      <c r="F15" s="11">
        <v>0</v>
      </c>
    </row>
    <row r="16" spans="1:9" x14ac:dyDescent="0.25">
      <c r="A16" t="s">
        <v>89</v>
      </c>
      <c r="B16" s="11">
        <v>470431</v>
      </c>
      <c r="C16" s="21">
        <v>470431</v>
      </c>
      <c r="D16" s="21">
        <v>470431</v>
      </c>
      <c r="E16" s="11">
        <v>470431</v>
      </c>
      <c r="F16" s="11">
        <v>470431</v>
      </c>
      <c r="G16" s="11">
        <v>2132583</v>
      </c>
      <c r="H16" s="11">
        <v>2132583</v>
      </c>
      <c r="I16" s="11">
        <v>3396309</v>
      </c>
    </row>
    <row r="17" spans="1:9" x14ac:dyDescent="0.25">
      <c r="A17" t="s">
        <v>23</v>
      </c>
      <c r="B17" s="11">
        <v>3987356</v>
      </c>
      <c r="C17" s="21">
        <v>4937712</v>
      </c>
      <c r="D17" s="21">
        <v>4540612</v>
      </c>
      <c r="E17" s="11">
        <v>4453523</v>
      </c>
      <c r="F17" s="11">
        <v>4161259</v>
      </c>
      <c r="G17" s="11">
        <v>4010441</v>
      </c>
      <c r="H17" s="11">
        <v>3980540</v>
      </c>
      <c r="I17" s="11">
        <v>4001371</v>
      </c>
    </row>
    <row r="18" spans="1:9" x14ac:dyDescent="0.25">
      <c r="B18" s="11"/>
      <c r="C18" s="11"/>
      <c r="D18" s="11"/>
      <c r="E18" s="11"/>
      <c r="F18" s="11"/>
    </row>
    <row r="19" spans="1:9" x14ac:dyDescent="0.25">
      <c r="A19" s="23" t="s">
        <v>24</v>
      </c>
      <c r="B19" s="15">
        <v>46100378</v>
      </c>
      <c r="C19" s="15">
        <v>42254570</v>
      </c>
      <c r="D19" s="15">
        <v>39746354</v>
      </c>
      <c r="E19" s="15">
        <v>39609281</v>
      </c>
      <c r="F19" s="15">
        <v>40421825</v>
      </c>
      <c r="G19" s="15">
        <v>130872866</v>
      </c>
      <c r="H19" s="11">
        <v>136494944</v>
      </c>
      <c r="I19" s="15">
        <v>154054720</v>
      </c>
    </row>
    <row r="20" spans="1:9" x14ac:dyDescent="0.25">
      <c r="B20" s="15"/>
      <c r="C20" s="15"/>
      <c r="D20" s="15"/>
      <c r="E20" s="15"/>
      <c r="F20" s="15"/>
    </row>
    <row r="21" spans="1:9" x14ac:dyDescent="0.25">
      <c r="A21" s="23" t="s">
        <v>54</v>
      </c>
      <c r="B21" s="15">
        <v>155163398</v>
      </c>
      <c r="C21" s="15">
        <v>157744792</v>
      </c>
      <c r="D21" s="15">
        <v>145802158</v>
      </c>
      <c r="E21" s="15">
        <v>153996426</v>
      </c>
      <c r="F21" s="15">
        <v>150146516</v>
      </c>
      <c r="G21" s="15">
        <v>203246000</v>
      </c>
      <c r="H21" s="15">
        <v>208246100</v>
      </c>
      <c r="I21" s="15">
        <v>191729823</v>
      </c>
    </row>
    <row r="22" spans="1:9" x14ac:dyDescent="0.25">
      <c r="A22" s="23" t="s">
        <v>33</v>
      </c>
      <c r="B22" s="15">
        <f>9875692+5536591</f>
        <v>15412283</v>
      </c>
      <c r="C22" s="15">
        <f>9525567+6569182</f>
        <v>16094749</v>
      </c>
      <c r="D22" s="15">
        <f>10612201+7051215</f>
        <v>17663416</v>
      </c>
      <c r="E22" s="15">
        <f>9584500+6779960</f>
        <v>16364460</v>
      </c>
      <c r="F22" s="15">
        <f>9432615+5563298</f>
        <v>14995913</v>
      </c>
      <c r="G22" s="15">
        <f>9082725+9236650</f>
        <v>18319375</v>
      </c>
      <c r="H22" s="11">
        <f>10345600+11015455</f>
        <v>21361055</v>
      </c>
      <c r="I22">
        <f>9425863+9392826</f>
        <v>18818689</v>
      </c>
    </row>
    <row r="23" spans="1:9" x14ac:dyDescent="0.25">
      <c r="B23" s="11"/>
      <c r="C23" s="11"/>
      <c r="D23" s="11"/>
      <c r="E23" s="11"/>
      <c r="F23" s="11"/>
    </row>
    <row r="24" spans="1:9" x14ac:dyDescent="0.25">
      <c r="A24" s="23" t="s">
        <v>55</v>
      </c>
      <c r="B24" s="15">
        <f t="shared" ref="B24:I24" si="1">SUM(B25:B32)</f>
        <v>9841406441</v>
      </c>
      <c r="C24" s="15">
        <f t="shared" si="1"/>
        <v>9789801827</v>
      </c>
      <c r="D24" s="15">
        <f t="shared" si="1"/>
        <v>9953555706</v>
      </c>
      <c r="E24" s="15">
        <f t="shared" si="1"/>
        <v>10494167197</v>
      </c>
      <c r="F24" s="15">
        <f t="shared" si="1"/>
        <v>10497164646</v>
      </c>
      <c r="G24" s="15">
        <f>SUM(G25:G32)</f>
        <v>11540851595</v>
      </c>
      <c r="H24" s="15">
        <f>SUM(H25:H32)</f>
        <v>11416591682</v>
      </c>
      <c r="I24" s="15">
        <f t="shared" si="1"/>
        <v>11334506771</v>
      </c>
    </row>
    <row r="25" spans="1:9" x14ac:dyDescent="0.25">
      <c r="A25" t="s">
        <v>25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</row>
    <row r="26" spans="1:9" x14ac:dyDescent="0.25">
      <c r="A26" t="s">
        <v>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</row>
    <row r="27" spans="1:9" x14ac:dyDescent="0.25">
      <c r="A27" t="s">
        <v>27</v>
      </c>
      <c r="B27" s="11">
        <v>235048224</v>
      </c>
      <c r="C27" s="11">
        <v>234548224</v>
      </c>
      <c r="D27" s="11">
        <v>235848224</v>
      </c>
      <c r="E27" s="11">
        <v>230125021</v>
      </c>
      <c r="F27" s="11">
        <v>226386949</v>
      </c>
      <c r="G27" s="11">
        <v>195016350</v>
      </c>
      <c r="H27" s="11">
        <v>194012350</v>
      </c>
      <c r="I27" s="11">
        <v>197167466</v>
      </c>
    </row>
    <row r="28" spans="1:9" x14ac:dyDescent="0.25">
      <c r="A28" t="s">
        <v>28</v>
      </c>
      <c r="B28" s="11">
        <v>168138658</v>
      </c>
      <c r="C28" s="11">
        <v>133259200</v>
      </c>
      <c r="D28" s="11">
        <v>106939081</v>
      </c>
      <c r="E28" s="11">
        <v>162494392</v>
      </c>
      <c r="F28" s="11">
        <v>138597786</v>
      </c>
      <c r="G28" s="11">
        <v>1651999121</v>
      </c>
      <c r="H28" s="11">
        <v>1193524945</v>
      </c>
      <c r="I28" s="11">
        <v>662344906</v>
      </c>
    </row>
    <row r="29" spans="1:9" x14ac:dyDescent="0.25">
      <c r="A29" t="s">
        <v>29</v>
      </c>
      <c r="B29" s="11">
        <v>345668798</v>
      </c>
      <c r="C29" s="11">
        <v>365645403</v>
      </c>
      <c r="D29" s="11">
        <v>337533987</v>
      </c>
      <c r="E29" s="11">
        <v>347729935</v>
      </c>
      <c r="F29" s="11">
        <v>375547915</v>
      </c>
      <c r="G29" s="11">
        <v>499213561</v>
      </c>
      <c r="H29" s="11">
        <v>498710761</v>
      </c>
      <c r="I29" s="11">
        <v>457585506</v>
      </c>
    </row>
    <row r="30" spans="1:9" x14ac:dyDescent="0.25">
      <c r="A30" t="s">
        <v>30</v>
      </c>
      <c r="B30" s="11">
        <v>1173973120</v>
      </c>
      <c r="C30" s="11">
        <v>1186662102</v>
      </c>
      <c r="D30" s="11">
        <v>1212587100</v>
      </c>
      <c r="E30" s="11">
        <v>1265691571</v>
      </c>
      <c r="F30" s="11">
        <v>1435554579</v>
      </c>
      <c r="G30" s="11">
        <v>1420475000</v>
      </c>
      <c r="H30" s="11">
        <v>1545556473</v>
      </c>
      <c r="I30" s="11">
        <v>1693747938</v>
      </c>
    </row>
    <row r="31" spans="1:9" x14ac:dyDescent="0.25">
      <c r="A31" t="s">
        <v>31</v>
      </c>
      <c r="B31" s="11">
        <v>349537368</v>
      </c>
      <c r="C31" s="11">
        <v>349237368</v>
      </c>
      <c r="D31" s="11">
        <v>376249524</v>
      </c>
      <c r="E31" s="11">
        <v>348065635</v>
      </c>
      <c r="F31" s="11">
        <v>346865635</v>
      </c>
      <c r="G31" s="11">
        <v>336832491</v>
      </c>
      <c r="H31" s="11">
        <v>336035450</v>
      </c>
      <c r="I31" s="11">
        <v>336797289</v>
      </c>
    </row>
    <row r="32" spans="1:9" x14ac:dyDescent="0.25">
      <c r="A32" t="s">
        <v>32</v>
      </c>
      <c r="B32" s="11">
        <v>7569040273</v>
      </c>
      <c r="C32" s="11">
        <v>7520449530</v>
      </c>
      <c r="D32" s="11">
        <v>7684397790</v>
      </c>
      <c r="E32" s="11">
        <v>8140060643</v>
      </c>
      <c r="F32" s="11">
        <v>7974211782</v>
      </c>
      <c r="G32" s="11">
        <v>7437315072</v>
      </c>
      <c r="H32" s="11">
        <v>7648751703</v>
      </c>
      <c r="I32" s="11">
        <v>7986863666</v>
      </c>
    </row>
    <row r="33" spans="1:9" x14ac:dyDescent="0.25">
      <c r="B33" s="11"/>
      <c r="C33" s="11"/>
      <c r="D33" s="11"/>
      <c r="E33" s="11"/>
      <c r="F33" s="11"/>
    </row>
    <row r="34" spans="1:9" x14ac:dyDescent="0.25">
      <c r="A34" s="3"/>
      <c r="B34" s="15">
        <f t="shared" ref="B34:E34" si="2">B24+B6+B19+B21+B22</f>
        <v>16051146075</v>
      </c>
      <c r="C34" s="15">
        <f t="shared" si="2"/>
        <v>16203285532</v>
      </c>
      <c r="D34" s="15">
        <f t="shared" si="2"/>
        <v>16491647454</v>
      </c>
      <c r="E34" s="15">
        <f t="shared" si="2"/>
        <v>16987842765</v>
      </c>
      <c r="F34" s="15">
        <f>F24+F6+F19+F21+F22</f>
        <v>17145279659</v>
      </c>
      <c r="G34" s="15">
        <f t="shared" ref="G34:I34" si="3">G24+G6+G19+G21+G22</f>
        <v>18386539184</v>
      </c>
      <c r="H34" s="15">
        <f t="shared" si="3"/>
        <v>18409609391</v>
      </c>
      <c r="I34" s="15">
        <f t="shared" si="3"/>
        <v>18391055498</v>
      </c>
    </row>
    <row r="35" spans="1:9" x14ac:dyDescent="0.25">
      <c r="B35" s="11"/>
      <c r="C35" s="11"/>
      <c r="D35" s="11"/>
      <c r="E35" s="11"/>
      <c r="F35" s="11"/>
    </row>
    <row r="36" spans="1:9" ht="15.75" x14ac:dyDescent="0.25">
      <c r="A36" s="24" t="s">
        <v>56</v>
      </c>
      <c r="B36" s="11"/>
      <c r="C36" s="11"/>
      <c r="D36" s="11"/>
      <c r="E36" s="11"/>
      <c r="F36" s="11"/>
    </row>
    <row r="37" spans="1:9" ht="15.75" x14ac:dyDescent="0.25">
      <c r="A37" s="25" t="s">
        <v>57</v>
      </c>
      <c r="B37" s="15">
        <f t="shared" ref="B37:E37" si="4">SUM(B38:B43)</f>
        <v>849520984</v>
      </c>
      <c r="C37" s="15">
        <f t="shared" si="4"/>
        <v>924763478</v>
      </c>
      <c r="D37" s="15">
        <f t="shared" si="4"/>
        <v>873043967</v>
      </c>
      <c r="E37" s="15">
        <f t="shared" si="4"/>
        <v>965862810</v>
      </c>
      <c r="F37" s="15">
        <f>SUM(F38:F43)</f>
        <v>1025172063</v>
      </c>
      <c r="G37" s="15">
        <f t="shared" ref="G37:I37" si="5">SUM(G38:G43)</f>
        <v>1587010753</v>
      </c>
      <c r="H37" s="15">
        <f t="shared" si="5"/>
        <v>1310088557</v>
      </c>
      <c r="I37" s="15">
        <f t="shared" si="5"/>
        <v>1106264243</v>
      </c>
    </row>
    <row r="38" spans="1:9" ht="45" x14ac:dyDescent="0.25">
      <c r="A38" s="20" t="s">
        <v>14</v>
      </c>
      <c r="B38" s="11">
        <v>241093785</v>
      </c>
      <c r="C38" s="11">
        <v>220984371</v>
      </c>
      <c r="D38" s="11">
        <v>199461853</v>
      </c>
      <c r="E38" s="11">
        <v>182343730</v>
      </c>
      <c r="F38" s="11">
        <v>257661849</v>
      </c>
      <c r="G38" s="11">
        <v>308529427</v>
      </c>
      <c r="H38" s="11">
        <v>354120540</v>
      </c>
      <c r="I38" s="11">
        <v>313980526</v>
      </c>
    </row>
    <row r="39" spans="1:9" ht="45" x14ac:dyDescent="0.25">
      <c r="A39" s="20" t="s">
        <v>15</v>
      </c>
      <c r="B39" s="11">
        <v>2878572</v>
      </c>
      <c r="C39" s="11">
        <v>2399105</v>
      </c>
      <c r="D39" s="11">
        <v>3136049</v>
      </c>
      <c r="E39" s="11">
        <v>3622834</v>
      </c>
      <c r="F39" s="11">
        <v>1905228</v>
      </c>
      <c r="G39" s="11">
        <v>7853925</v>
      </c>
      <c r="H39" s="11">
        <v>4003703</v>
      </c>
      <c r="I39" s="11">
        <v>13239452</v>
      </c>
    </row>
    <row r="40" spans="1:9" x14ac:dyDescent="0.25">
      <c r="A40" s="20" t="s">
        <v>16</v>
      </c>
      <c r="B40" s="11">
        <v>605548627</v>
      </c>
      <c r="C40" s="11">
        <v>699349817</v>
      </c>
      <c r="D40" s="11">
        <v>670325549</v>
      </c>
      <c r="E40" s="11">
        <v>776035900</v>
      </c>
      <c r="F40" s="11">
        <v>763964484</v>
      </c>
      <c r="G40" s="11">
        <v>1269397001</v>
      </c>
      <c r="H40" s="11">
        <v>950440864</v>
      </c>
      <c r="I40" s="11">
        <v>777624735</v>
      </c>
    </row>
    <row r="41" spans="1:9" x14ac:dyDescent="0.25">
      <c r="A41" s="20" t="s">
        <v>17</v>
      </c>
      <c r="B41" s="11"/>
      <c r="C41" s="11"/>
      <c r="D41" s="11"/>
      <c r="E41" s="11"/>
      <c r="F41" s="11"/>
    </row>
    <row r="42" spans="1:9" x14ac:dyDescent="0.25">
      <c r="A42" s="20" t="s">
        <v>7</v>
      </c>
      <c r="B42" s="11"/>
      <c r="C42" s="11"/>
      <c r="D42" s="11"/>
      <c r="E42" s="11"/>
      <c r="F42" s="11"/>
    </row>
    <row r="43" spans="1:9" x14ac:dyDescent="0.25">
      <c r="A43" s="20" t="s">
        <v>18</v>
      </c>
      <c r="B43" s="11"/>
      <c r="C43" s="11">
        <v>2030185</v>
      </c>
      <c r="D43" s="11">
        <v>120516</v>
      </c>
      <c r="E43" s="11">
        <v>3860346</v>
      </c>
      <c r="F43" s="11">
        <v>1640502</v>
      </c>
      <c r="G43" s="11">
        <v>1230400</v>
      </c>
      <c r="H43" s="11">
        <v>1523450</v>
      </c>
      <c r="I43" s="11">
        <v>1419530</v>
      </c>
    </row>
    <row r="44" spans="1:9" x14ac:dyDescent="0.25">
      <c r="A44" s="3"/>
      <c r="B44" s="15"/>
      <c r="C44" s="15"/>
      <c r="D44" s="15"/>
      <c r="E44" s="15"/>
      <c r="F44" s="11"/>
    </row>
    <row r="45" spans="1:9" x14ac:dyDescent="0.25">
      <c r="A45" s="3"/>
      <c r="B45" s="15"/>
      <c r="C45" s="15"/>
      <c r="D45" s="15"/>
      <c r="E45" s="15"/>
      <c r="F45" s="11"/>
    </row>
    <row r="46" spans="1:9" x14ac:dyDescent="0.25">
      <c r="A46" s="23" t="s">
        <v>58</v>
      </c>
      <c r="B46" s="15">
        <f t="shared" ref="B46:E46" si="6">SUM(B47:B53)</f>
        <v>15201625091</v>
      </c>
      <c r="C46" s="15">
        <f t="shared" si="6"/>
        <v>15278522054</v>
      </c>
      <c r="D46" s="15">
        <f t="shared" si="6"/>
        <v>15618603487</v>
      </c>
      <c r="E46" s="15">
        <f t="shared" si="6"/>
        <v>16021979955</v>
      </c>
      <c r="F46" s="15">
        <f>SUM(F47:F53)</f>
        <v>16120107596</v>
      </c>
      <c r="G46" s="15">
        <f t="shared" ref="G46:I46" si="7">SUM(G47:G53)</f>
        <v>16799528431</v>
      </c>
      <c r="H46" s="15">
        <f t="shared" si="7"/>
        <v>17099520834</v>
      </c>
      <c r="I46" s="15">
        <f t="shared" si="7"/>
        <v>17284791255</v>
      </c>
    </row>
    <row r="47" spans="1:9" x14ac:dyDescent="0.25">
      <c r="A47" t="s">
        <v>10</v>
      </c>
      <c r="B47" s="11">
        <v>319256320</v>
      </c>
      <c r="C47" s="11">
        <v>335219130</v>
      </c>
      <c r="D47" s="11">
        <v>335219130</v>
      </c>
      <c r="E47" s="11">
        <v>335219130</v>
      </c>
      <c r="F47" s="11">
        <v>335219130</v>
      </c>
      <c r="G47" s="11">
        <v>335219130</v>
      </c>
      <c r="H47" s="11">
        <v>335219130</v>
      </c>
      <c r="I47" s="11">
        <v>335219130</v>
      </c>
    </row>
    <row r="48" spans="1:9" x14ac:dyDescent="0.25">
      <c r="A48" t="s">
        <v>11</v>
      </c>
      <c r="B48" s="11"/>
      <c r="C48" s="11"/>
      <c r="D48" s="11"/>
      <c r="E48" s="11"/>
      <c r="F48" s="11"/>
    </row>
    <row r="49" spans="1:9" x14ac:dyDescent="0.25">
      <c r="A49" t="s">
        <v>12</v>
      </c>
      <c r="B49" s="11"/>
      <c r="C49" s="11"/>
      <c r="D49" s="11"/>
      <c r="E49" s="11"/>
      <c r="F49" s="11"/>
    </row>
    <row r="50" spans="1:9" x14ac:dyDescent="0.25">
      <c r="A50" t="s">
        <v>13</v>
      </c>
      <c r="B50" s="11"/>
      <c r="C50" s="11"/>
      <c r="D50" s="11"/>
      <c r="E50" s="11"/>
      <c r="F50" s="11"/>
    </row>
    <row r="51" spans="1:9" x14ac:dyDescent="0.25">
      <c r="A51" t="s">
        <v>34</v>
      </c>
      <c r="B51" s="11">
        <v>14882368771</v>
      </c>
      <c r="C51" s="11">
        <v>14943302924</v>
      </c>
      <c r="D51" s="11">
        <v>15283384357</v>
      </c>
      <c r="E51" s="11">
        <v>15686760825</v>
      </c>
      <c r="F51" s="11">
        <v>15784888466</v>
      </c>
      <c r="G51" s="11">
        <v>16464309301</v>
      </c>
      <c r="H51" s="11">
        <v>16764301704</v>
      </c>
      <c r="I51" s="11">
        <v>16949572125</v>
      </c>
    </row>
    <row r="52" spans="1:9" x14ac:dyDescent="0.25">
      <c r="B52" s="11"/>
      <c r="C52" s="11"/>
      <c r="D52" s="11"/>
      <c r="E52" s="11"/>
      <c r="F52" s="11"/>
    </row>
    <row r="53" spans="1:9" x14ac:dyDescent="0.25">
      <c r="A53" s="23" t="s">
        <v>59</v>
      </c>
      <c r="B53" s="11"/>
      <c r="C53" s="11"/>
      <c r="D53" s="11"/>
      <c r="E53" s="11"/>
      <c r="F53" s="11"/>
    </row>
    <row r="54" spans="1:9" x14ac:dyDescent="0.25">
      <c r="A54" s="3"/>
      <c r="B54" s="15"/>
      <c r="C54" s="15"/>
      <c r="D54" s="15"/>
      <c r="E54" s="15"/>
      <c r="F54" s="11"/>
    </row>
    <row r="55" spans="1:9" x14ac:dyDescent="0.25">
      <c r="A55" s="3"/>
      <c r="B55" s="4">
        <f t="shared" ref="B55:I55" si="8">B37+B46</f>
        <v>16051146075</v>
      </c>
      <c r="C55" s="4">
        <f t="shared" si="8"/>
        <v>16203285532</v>
      </c>
      <c r="D55" s="4">
        <f t="shared" si="8"/>
        <v>16491647454</v>
      </c>
      <c r="E55" s="4">
        <f t="shared" si="8"/>
        <v>16987842765</v>
      </c>
      <c r="F55" s="4">
        <f t="shared" si="8"/>
        <v>17145279659</v>
      </c>
      <c r="G55" s="4">
        <f t="shared" si="8"/>
        <v>18386539184</v>
      </c>
      <c r="H55" s="4">
        <f t="shared" si="8"/>
        <v>18409609391</v>
      </c>
      <c r="I55" s="4">
        <f t="shared" si="8"/>
        <v>18391055498</v>
      </c>
    </row>
    <row r="57" spans="1:9" x14ac:dyDescent="0.25">
      <c r="A57" s="26" t="s">
        <v>60</v>
      </c>
      <c r="B57" s="7">
        <f t="shared" ref="B57:I57" si="9">B46/(B47/10)</f>
        <v>476.15737383053215</v>
      </c>
      <c r="C57" s="7">
        <f t="shared" si="9"/>
        <v>455.7771525151324</v>
      </c>
      <c r="D57" s="7">
        <f t="shared" si="9"/>
        <v>465.92220100923237</v>
      </c>
      <c r="E57" s="7">
        <f t="shared" si="9"/>
        <v>477.95541844524206</v>
      </c>
      <c r="F57" s="7">
        <f t="shared" si="9"/>
        <v>480.8826869755315</v>
      </c>
      <c r="G57" s="7">
        <f t="shared" si="9"/>
        <v>501.1506482640176</v>
      </c>
      <c r="H57" s="7">
        <f t="shared" si="9"/>
        <v>510.09979156022507</v>
      </c>
      <c r="I57" s="7">
        <f t="shared" si="9"/>
        <v>515.62663667195841</v>
      </c>
    </row>
    <row r="58" spans="1:9" x14ac:dyDescent="0.25">
      <c r="A58" s="26" t="s">
        <v>61</v>
      </c>
      <c r="B58" s="27">
        <f>B47/10</f>
        <v>31925632</v>
      </c>
      <c r="C58" s="27">
        <f t="shared" ref="C58:I58" si="10">C47/10</f>
        <v>33521913</v>
      </c>
      <c r="D58" s="27">
        <f t="shared" si="10"/>
        <v>33521913</v>
      </c>
      <c r="E58" s="27">
        <f t="shared" si="10"/>
        <v>33521913</v>
      </c>
      <c r="F58" s="27">
        <f t="shared" si="10"/>
        <v>33521913</v>
      </c>
      <c r="G58" s="27">
        <f t="shared" si="10"/>
        <v>33521913</v>
      </c>
      <c r="H58" s="27">
        <f t="shared" si="10"/>
        <v>33521913</v>
      </c>
      <c r="I58" s="27">
        <f t="shared" si="10"/>
        <v>33521913</v>
      </c>
    </row>
    <row r="59" spans="1:9" x14ac:dyDescent="0.25">
      <c r="B59" s="5"/>
      <c r="C59" s="5"/>
      <c r="D59" s="5"/>
      <c r="E59" s="5"/>
    </row>
    <row r="60" spans="1:9" x14ac:dyDescent="0.25">
      <c r="B60" s="5"/>
      <c r="C60" s="5"/>
      <c r="D60" s="5"/>
      <c r="F60" s="5"/>
    </row>
    <row r="61" spans="1:9" x14ac:dyDescent="0.25">
      <c r="E61" s="5"/>
      <c r="F6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xSplit="1" ySplit="4" topLeftCell="I16" activePane="bottomRight" state="frozen"/>
      <selection pane="topRight" activeCell="B1" sqref="B1"/>
      <selection pane="bottomLeft" activeCell="A6" sqref="A6"/>
      <selection pane="bottomRight" activeCell="K23" sqref="K23"/>
    </sheetView>
  </sheetViews>
  <sheetFormatPr defaultRowHeight="15" x14ac:dyDescent="0.25"/>
  <cols>
    <col min="1" max="1" width="46.625" customWidth="1"/>
    <col min="2" max="3" width="18.75" bestFit="1" customWidth="1"/>
    <col min="4" max="4" width="21" customWidth="1"/>
    <col min="5" max="6" width="15.75" bestFit="1" customWidth="1"/>
    <col min="7" max="7" width="15.25" bestFit="1" customWidth="1"/>
    <col min="8" max="8" width="16.125" customWidth="1"/>
    <col min="9" max="9" width="16.875" bestFit="1" customWidth="1"/>
  </cols>
  <sheetData>
    <row r="1" spans="1:10" ht="15.75" x14ac:dyDescent="0.25">
      <c r="A1" s="1" t="s">
        <v>79</v>
      </c>
      <c r="B1" s="1"/>
      <c r="C1" s="1"/>
      <c r="D1" s="1"/>
      <c r="E1" s="1"/>
    </row>
    <row r="2" spans="1:10" ht="15.75" x14ac:dyDescent="0.25">
      <c r="A2" s="1" t="s">
        <v>62</v>
      </c>
      <c r="B2" s="1"/>
      <c r="C2" s="1"/>
      <c r="D2" s="1"/>
      <c r="E2" s="1"/>
    </row>
    <row r="3" spans="1:10" ht="15.75" x14ac:dyDescent="0.25">
      <c r="A3" s="1" t="s">
        <v>78</v>
      </c>
      <c r="B3" s="31" t="s">
        <v>77</v>
      </c>
      <c r="C3" s="31" t="s">
        <v>76</v>
      </c>
      <c r="D3" s="31" t="s">
        <v>75</v>
      </c>
      <c r="E3" s="31" t="s">
        <v>77</v>
      </c>
      <c r="F3" s="31" t="s">
        <v>76</v>
      </c>
      <c r="G3" s="31" t="s">
        <v>75</v>
      </c>
      <c r="H3" s="31" t="s">
        <v>77</v>
      </c>
      <c r="I3" s="31" t="s">
        <v>76</v>
      </c>
    </row>
    <row r="4" spans="1:10" ht="15.75" x14ac:dyDescent="0.25">
      <c r="A4" s="1"/>
      <c r="B4" s="30">
        <v>42916</v>
      </c>
      <c r="C4" s="30">
        <v>43008</v>
      </c>
      <c r="D4" s="30">
        <v>43190</v>
      </c>
      <c r="E4" s="30">
        <v>43281</v>
      </c>
      <c r="F4" s="30">
        <v>43373</v>
      </c>
      <c r="G4" s="33">
        <v>43555</v>
      </c>
      <c r="H4" s="33">
        <v>43646</v>
      </c>
      <c r="I4" s="33">
        <v>43738</v>
      </c>
    </row>
    <row r="5" spans="1:10" ht="15.75" x14ac:dyDescent="0.25">
      <c r="A5" s="1"/>
      <c r="B5" s="2"/>
      <c r="C5" s="2"/>
      <c r="D5" s="2"/>
      <c r="E5" s="2"/>
      <c r="F5" s="2"/>
    </row>
    <row r="6" spans="1:10" ht="15.75" x14ac:dyDescent="0.25">
      <c r="A6" s="28" t="s">
        <v>63</v>
      </c>
      <c r="B6" s="16">
        <v>1194959299</v>
      </c>
      <c r="C6" s="16">
        <v>2067956255</v>
      </c>
      <c r="D6" s="16">
        <v>407044804</v>
      </c>
      <c r="E6" s="16">
        <v>1111746699</v>
      </c>
      <c r="F6" s="16">
        <v>1928082399</v>
      </c>
      <c r="G6" s="16">
        <v>308589695</v>
      </c>
      <c r="H6" s="16">
        <v>1032814700</v>
      </c>
      <c r="I6" s="16">
        <v>1943285671</v>
      </c>
    </row>
    <row r="7" spans="1:10" ht="15.75" x14ac:dyDescent="0.25">
      <c r="A7" s="18" t="s">
        <v>1</v>
      </c>
      <c r="B7" s="17">
        <v>3573004</v>
      </c>
      <c r="C7" s="17">
        <v>6344353</v>
      </c>
      <c r="D7" s="17">
        <v>2441188</v>
      </c>
      <c r="E7" s="17">
        <v>5188410</v>
      </c>
      <c r="F7" s="17">
        <v>5188409</v>
      </c>
      <c r="G7" s="17">
        <v>2040500</v>
      </c>
      <c r="H7" s="17">
        <v>7532137</v>
      </c>
      <c r="I7" s="17">
        <v>7532137</v>
      </c>
    </row>
    <row r="8" spans="1:10" ht="15.75" x14ac:dyDescent="0.25">
      <c r="A8" s="28" t="s">
        <v>2</v>
      </c>
      <c r="B8" s="19">
        <f t="shared" ref="B8:E8" si="0">B6-B7</f>
        <v>1191386295</v>
      </c>
      <c r="C8" s="19">
        <f t="shared" si="0"/>
        <v>2061611902</v>
      </c>
      <c r="D8" s="19">
        <f t="shared" si="0"/>
        <v>404603616</v>
      </c>
      <c r="E8" s="19">
        <f t="shared" si="0"/>
        <v>1106558289</v>
      </c>
      <c r="F8" s="19">
        <f>F6-F7</f>
        <v>1922893990</v>
      </c>
      <c r="G8" s="19">
        <f t="shared" ref="G8:J8" si="1">G6-G7</f>
        <v>306549195</v>
      </c>
      <c r="H8" s="19">
        <f t="shared" si="1"/>
        <v>1025282563</v>
      </c>
      <c r="I8" s="19">
        <f t="shared" si="1"/>
        <v>1935753534</v>
      </c>
      <c r="J8" s="19">
        <f t="shared" si="1"/>
        <v>0</v>
      </c>
    </row>
    <row r="9" spans="1:10" ht="15.75" x14ac:dyDescent="0.25">
      <c r="A9" s="18" t="s">
        <v>3</v>
      </c>
      <c r="B9" s="17">
        <v>415469334</v>
      </c>
      <c r="C9" s="17">
        <v>626500201</v>
      </c>
      <c r="D9" s="17">
        <v>230132702</v>
      </c>
      <c r="E9" s="17">
        <v>442560924</v>
      </c>
      <c r="F9" s="17">
        <v>707660605</v>
      </c>
      <c r="G9" s="17">
        <v>227717259</v>
      </c>
      <c r="H9" s="17">
        <v>458717608</v>
      </c>
      <c r="I9" s="17">
        <v>716637304</v>
      </c>
    </row>
    <row r="10" spans="1:10" ht="15.75" x14ac:dyDescent="0.25">
      <c r="A10" s="18" t="s">
        <v>90</v>
      </c>
      <c r="B10" s="17"/>
      <c r="C10" s="17">
        <v>3077162</v>
      </c>
      <c r="D10" s="17"/>
      <c r="E10" s="17"/>
      <c r="F10" s="17"/>
    </row>
    <row r="11" spans="1:10" ht="15.75" x14ac:dyDescent="0.25">
      <c r="A11" s="18" t="s">
        <v>91</v>
      </c>
      <c r="B11" s="17">
        <v>47288250</v>
      </c>
      <c r="C11" s="17">
        <v>47288250</v>
      </c>
      <c r="D11" s="17"/>
      <c r="E11" s="17"/>
      <c r="F11" s="17"/>
    </row>
    <row r="12" spans="1:10" ht="15.75" x14ac:dyDescent="0.25">
      <c r="A12" s="18" t="s">
        <v>80</v>
      </c>
      <c r="B12" s="17">
        <v>9224343</v>
      </c>
      <c r="C12" s="17">
        <v>27476757</v>
      </c>
      <c r="D12" s="17">
        <v>634592</v>
      </c>
      <c r="E12" s="17">
        <v>451115</v>
      </c>
      <c r="F12" s="17">
        <v>2433971</v>
      </c>
      <c r="G12" s="17">
        <v>-22926844</v>
      </c>
      <c r="H12" s="17">
        <v>-21668028</v>
      </c>
    </row>
    <row r="13" spans="1:10" ht="15.75" x14ac:dyDescent="0.25">
      <c r="A13" s="18" t="s">
        <v>81</v>
      </c>
      <c r="B13" s="17">
        <v>1226738</v>
      </c>
      <c r="C13" s="17">
        <v>3053007</v>
      </c>
      <c r="D13" s="17"/>
      <c r="E13" s="17">
        <v>1291421</v>
      </c>
      <c r="F13" s="17">
        <v>1782900</v>
      </c>
      <c r="H13" s="17">
        <v>4021643</v>
      </c>
      <c r="I13" s="17">
        <v>5060859</v>
      </c>
    </row>
    <row r="14" spans="1:10" ht="15.75" x14ac:dyDescent="0.25">
      <c r="A14" s="18" t="s">
        <v>82</v>
      </c>
      <c r="B14" s="17">
        <v>625891</v>
      </c>
      <c r="C14" s="17">
        <v>672813</v>
      </c>
      <c r="D14" s="17">
        <v>385973</v>
      </c>
      <c r="E14" s="17">
        <v>709318</v>
      </c>
      <c r="F14" s="17">
        <v>219356</v>
      </c>
      <c r="G14" s="17">
        <v>401850</v>
      </c>
      <c r="H14" s="17">
        <v>1203450</v>
      </c>
      <c r="I14" s="17">
        <v>1511518</v>
      </c>
    </row>
    <row r="15" spans="1:10" ht="15.75" x14ac:dyDescent="0.25">
      <c r="A15" s="18" t="s">
        <v>4</v>
      </c>
      <c r="B15" s="17"/>
      <c r="C15" s="17"/>
      <c r="D15" s="17"/>
      <c r="E15" s="17"/>
      <c r="F15" s="17"/>
    </row>
    <row r="16" spans="1:10" ht="15.75" x14ac:dyDescent="0.25">
      <c r="A16" s="1"/>
      <c r="B16" s="16">
        <f t="shared" ref="B16:E16" si="2">B8+B9+B15+B12+B13+B14</f>
        <v>1617932601</v>
      </c>
      <c r="C16" s="16">
        <f>C8+C9+C15+C12+C13+C14+C10+C11</f>
        <v>2769680092</v>
      </c>
      <c r="D16" s="16">
        <f t="shared" si="2"/>
        <v>635756883</v>
      </c>
      <c r="E16" s="16">
        <f t="shared" si="2"/>
        <v>1551571067</v>
      </c>
      <c r="F16" s="16">
        <f>F8+F9+F15+F12+F13+F14</f>
        <v>2634990822</v>
      </c>
      <c r="G16" s="16">
        <f>G8+G9+G15+G12+G13+G14</f>
        <v>511741460</v>
      </c>
      <c r="H16" s="16">
        <f t="shared" ref="H16" si="3">H8+H9+H15+H12+H13+H14</f>
        <v>1467557236</v>
      </c>
      <c r="I16" s="16">
        <f>I8+I9+I15+I12+I13+I14</f>
        <v>2658963215</v>
      </c>
    </row>
    <row r="17" spans="1:10" ht="15.75" x14ac:dyDescent="0.25">
      <c r="A17" s="1"/>
      <c r="B17" s="2"/>
      <c r="C17" s="2"/>
      <c r="D17" s="2"/>
      <c r="E17" s="2"/>
      <c r="F17" s="2"/>
    </row>
    <row r="18" spans="1:10" ht="15.75" x14ac:dyDescent="0.25">
      <c r="A18" s="28" t="s">
        <v>5</v>
      </c>
      <c r="B18" s="2"/>
      <c r="C18" s="2"/>
      <c r="D18" s="2"/>
      <c r="E18" s="2"/>
      <c r="F18" s="2"/>
    </row>
    <row r="19" spans="1:10" ht="15.75" x14ac:dyDescent="0.25">
      <c r="A19" s="18" t="s">
        <v>6</v>
      </c>
      <c r="B19" s="17">
        <v>1010648410</v>
      </c>
      <c r="C19" s="17">
        <v>1769654418</v>
      </c>
      <c r="D19" s="17">
        <v>859733480</v>
      </c>
      <c r="E19" s="17">
        <v>1246746162</v>
      </c>
      <c r="F19" s="17">
        <v>1864433787</v>
      </c>
      <c r="G19" s="17">
        <v>817880691</v>
      </c>
      <c r="H19" s="17">
        <v>1352645160</v>
      </c>
      <c r="I19" s="17">
        <v>1974861576</v>
      </c>
    </row>
    <row r="20" spans="1:10" ht="15.75" x14ac:dyDescent="0.25">
      <c r="A20" s="18" t="s">
        <v>85</v>
      </c>
      <c r="B20" s="17">
        <v>241586703</v>
      </c>
      <c r="C20" s="17">
        <v>298986511</v>
      </c>
      <c r="D20" s="17">
        <v>65115596</v>
      </c>
      <c r="E20" s="17">
        <v>121165624</v>
      </c>
      <c r="F20" s="17">
        <v>269196905</v>
      </c>
      <c r="G20" s="17">
        <v>37317678</v>
      </c>
      <c r="H20" s="17">
        <v>99528256</v>
      </c>
      <c r="I20" s="17">
        <v>243154712</v>
      </c>
    </row>
    <row r="21" spans="1:10" ht="15.75" x14ac:dyDescent="0.25">
      <c r="A21" s="18" t="s">
        <v>84</v>
      </c>
      <c r="B21" s="17">
        <v>204424720</v>
      </c>
      <c r="C21" s="17">
        <v>343439053</v>
      </c>
      <c r="D21" s="17">
        <v>54850504</v>
      </c>
      <c r="E21" s="17">
        <v>118347819</v>
      </c>
      <c r="F21" s="17">
        <v>331003750</v>
      </c>
      <c r="G21" s="17">
        <v>52808779</v>
      </c>
      <c r="H21" s="17">
        <v>106395705</v>
      </c>
      <c r="I21" s="17">
        <v>324475599</v>
      </c>
    </row>
    <row r="22" spans="1:10" ht="15.75" x14ac:dyDescent="0.25">
      <c r="A22" s="18" t="s">
        <v>83</v>
      </c>
      <c r="B22" s="17">
        <v>16087852</v>
      </c>
      <c r="C22" s="17">
        <v>104192791</v>
      </c>
      <c r="D22" s="17">
        <v>7290000</v>
      </c>
      <c r="E22" s="17">
        <v>13167691</v>
      </c>
      <c r="F22" s="17">
        <v>20084968</v>
      </c>
      <c r="G22" s="17">
        <v>6754050</v>
      </c>
      <c r="H22" s="17">
        <v>12015450</v>
      </c>
      <c r="I22" s="17">
        <v>12581705</v>
      </c>
    </row>
    <row r="23" spans="1:10" ht="15.75" x14ac:dyDescent="0.25">
      <c r="A23" s="18" t="s">
        <v>7</v>
      </c>
      <c r="B23" s="17"/>
      <c r="C23" s="17"/>
      <c r="D23" s="17"/>
      <c r="E23" s="17"/>
      <c r="F23" s="17"/>
    </row>
    <row r="24" spans="1:10" ht="15.75" x14ac:dyDescent="0.25">
      <c r="A24" s="18" t="s">
        <v>8</v>
      </c>
      <c r="B24" s="17"/>
      <c r="C24" s="17"/>
      <c r="D24" s="17"/>
      <c r="E24" s="17"/>
      <c r="F24" s="17"/>
      <c r="I24" s="17">
        <v>-21646537</v>
      </c>
    </row>
    <row r="25" spans="1:10" ht="15.75" x14ac:dyDescent="0.25">
      <c r="A25" s="26" t="s">
        <v>64</v>
      </c>
      <c r="B25" s="19">
        <f t="shared" ref="B25:E25" si="4">B16-B19-B20-B21-B23+B24-B22</f>
        <v>145184916</v>
      </c>
      <c r="C25" s="19">
        <f t="shared" si="4"/>
        <v>253407319</v>
      </c>
      <c r="D25" s="19">
        <f t="shared" si="4"/>
        <v>-351232697</v>
      </c>
      <c r="E25" s="19">
        <f t="shared" si="4"/>
        <v>52143771</v>
      </c>
      <c r="F25" s="19">
        <f>F16-F19-F20-F21-F23+F24-F22</f>
        <v>150271412</v>
      </c>
      <c r="G25" s="19">
        <f>G16-G19-G20-G21-G23+G24-G22</f>
        <v>-403019738</v>
      </c>
      <c r="H25" s="19">
        <f t="shared" ref="H25" si="5">H16-H19-H20-H21-H23+H24-H22</f>
        <v>-103027335</v>
      </c>
      <c r="I25" s="19">
        <f>I16-I19-I20-I21-I23+I24-I22</f>
        <v>82243086</v>
      </c>
      <c r="J25" s="19">
        <f t="shared" ref="J25" si="6">J16-J19-J20-J21-J23+J24-J22</f>
        <v>0</v>
      </c>
    </row>
    <row r="26" spans="1:10" ht="15.75" x14ac:dyDescent="0.25">
      <c r="A26" s="23" t="s">
        <v>65</v>
      </c>
      <c r="B26" s="19"/>
      <c r="C26" s="19"/>
      <c r="D26" s="19"/>
      <c r="E26" s="19"/>
      <c r="F26" s="19"/>
    </row>
    <row r="27" spans="1:10" ht="15.75" x14ac:dyDescent="0.25">
      <c r="A27" s="18" t="s">
        <v>9</v>
      </c>
      <c r="B27" s="17"/>
      <c r="C27" s="17"/>
      <c r="D27" s="17"/>
      <c r="E27" s="17"/>
      <c r="F27" s="17"/>
    </row>
    <row r="28" spans="1:10" ht="15.75" x14ac:dyDescent="0.25">
      <c r="A28" s="26" t="s">
        <v>66</v>
      </c>
      <c r="B28" s="19">
        <f t="shared" ref="B28:J28" si="7">B25-B27</f>
        <v>145184916</v>
      </c>
      <c r="C28" s="19">
        <f t="shared" si="7"/>
        <v>253407319</v>
      </c>
      <c r="D28" s="19">
        <f t="shared" si="7"/>
        <v>-351232697</v>
      </c>
      <c r="E28" s="19">
        <f t="shared" si="7"/>
        <v>52143771</v>
      </c>
      <c r="F28" s="19">
        <f t="shared" si="7"/>
        <v>150271412</v>
      </c>
      <c r="G28" s="19">
        <f t="shared" si="7"/>
        <v>-403019738</v>
      </c>
      <c r="H28" s="19">
        <f t="shared" si="7"/>
        <v>-103027335</v>
      </c>
      <c r="I28" s="19">
        <f t="shared" si="7"/>
        <v>82243086</v>
      </c>
      <c r="J28" s="19">
        <f t="shared" si="7"/>
        <v>0</v>
      </c>
    </row>
    <row r="29" spans="1:10" x14ac:dyDescent="0.25">
      <c r="A29" s="3"/>
      <c r="B29" s="9"/>
      <c r="C29" s="8"/>
      <c r="D29" s="8"/>
      <c r="E29" s="8"/>
      <c r="F29" s="8"/>
    </row>
    <row r="30" spans="1:10" s="10" customFormat="1" x14ac:dyDescent="0.25">
      <c r="A30" s="9"/>
      <c r="B30" s="32"/>
      <c r="C30" s="32"/>
      <c r="D30" s="32"/>
      <c r="E30" s="32"/>
      <c r="F30" s="32"/>
    </row>
    <row r="31" spans="1:10" s="10" customFormat="1" x14ac:dyDescent="0.25">
      <c r="A31" s="9"/>
      <c r="E31" s="9"/>
    </row>
    <row r="54" spans="1:1" x14ac:dyDescent="0.25">
      <c r="A5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C37" sqref="C37"/>
    </sheetView>
  </sheetViews>
  <sheetFormatPr defaultRowHeight="15" x14ac:dyDescent="0.25"/>
  <cols>
    <col min="1" max="1" width="42.25" customWidth="1"/>
    <col min="2" max="3" width="17.75" bestFit="1" customWidth="1"/>
    <col min="4" max="5" width="17.875" bestFit="1" customWidth="1"/>
    <col min="6" max="6" width="17.75" bestFit="1" customWidth="1"/>
    <col min="7" max="7" width="16.875" bestFit="1" customWidth="1"/>
    <col min="8" max="9" width="17.75" bestFit="1" customWidth="1"/>
  </cols>
  <sheetData>
    <row r="1" spans="1:9" ht="15.75" x14ac:dyDescent="0.25">
      <c r="A1" s="1" t="s">
        <v>79</v>
      </c>
      <c r="B1" s="1"/>
      <c r="C1" s="1"/>
      <c r="D1" s="1"/>
      <c r="E1" s="1"/>
    </row>
    <row r="2" spans="1:9" ht="15.75" x14ac:dyDescent="0.25">
      <c r="A2" s="1" t="s">
        <v>67</v>
      </c>
      <c r="B2" s="1"/>
      <c r="C2" s="1"/>
      <c r="D2" s="1"/>
      <c r="E2" s="1"/>
    </row>
    <row r="3" spans="1:9" ht="15.75" x14ac:dyDescent="0.25">
      <c r="A3" s="1" t="s">
        <v>78</v>
      </c>
      <c r="B3" s="31" t="s">
        <v>77</v>
      </c>
      <c r="C3" s="31" t="s">
        <v>76</v>
      </c>
      <c r="D3" s="31" t="s">
        <v>75</v>
      </c>
      <c r="E3" s="31" t="s">
        <v>77</v>
      </c>
      <c r="F3" s="31" t="s">
        <v>76</v>
      </c>
      <c r="G3" s="31" t="s">
        <v>75</v>
      </c>
      <c r="H3" s="31" t="s">
        <v>77</v>
      </c>
      <c r="I3" s="31" t="s">
        <v>76</v>
      </c>
    </row>
    <row r="4" spans="1:9" ht="15.75" x14ac:dyDescent="0.25">
      <c r="A4" s="1"/>
      <c r="B4" s="30">
        <v>42916</v>
      </c>
      <c r="C4" s="30">
        <v>43008</v>
      </c>
      <c r="D4" s="30">
        <v>43190</v>
      </c>
      <c r="E4" s="30">
        <v>43281</v>
      </c>
      <c r="F4" s="30">
        <v>43373</v>
      </c>
      <c r="G4" s="33">
        <v>43555</v>
      </c>
      <c r="H4" s="33">
        <v>43646</v>
      </c>
      <c r="I4" s="33">
        <v>43738</v>
      </c>
    </row>
    <row r="5" spans="1:9" x14ac:dyDescent="0.25">
      <c r="A5" s="26" t="s">
        <v>68</v>
      </c>
      <c r="F5" s="5"/>
    </row>
    <row r="6" spans="1:9" x14ac:dyDescent="0.25">
      <c r="A6" t="s">
        <v>35</v>
      </c>
      <c r="B6" s="11">
        <v>2512198956</v>
      </c>
      <c r="C6" s="11">
        <v>3419334206</v>
      </c>
      <c r="D6" s="11">
        <v>2154294308</v>
      </c>
      <c r="E6" s="11">
        <v>2804433500</v>
      </c>
      <c r="F6" s="5">
        <v>3642445963</v>
      </c>
      <c r="G6" s="11">
        <v>456298017</v>
      </c>
      <c r="H6" s="11">
        <v>1633798611</v>
      </c>
      <c r="I6" s="11">
        <v>3105978160</v>
      </c>
    </row>
    <row r="7" spans="1:9" x14ac:dyDescent="0.25">
      <c r="A7" s="6" t="s">
        <v>36</v>
      </c>
      <c r="B7" s="11">
        <v>446273521</v>
      </c>
      <c r="C7" s="11">
        <v>660530550</v>
      </c>
      <c r="D7" s="11">
        <v>202575257</v>
      </c>
      <c r="E7" s="11">
        <v>406238820</v>
      </c>
      <c r="F7" s="11">
        <v>644806373</v>
      </c>
      <c r="G7" s="11">
        <v>109223853</v>
      </c>
      <c r="H7" s="11">
        <v>346809061</v>
      </c>
      <c r="I7" s="11">
        <v>668869324</v>
      </c>
    </row>
    <row r="8" spans="1:9" x14ac:dyDescent="0.25">
      <c r="A8" s="6" t="s">
        <v>86</v>
      </c>
      <c r="B8" s="11">
        <v>-569667284</v>
      </c>
      <c r="C8" s="11">
        <v>-766118012</v>
      </c>
      <c r="D8" s="11">
        <v>-276261187</v>
      </c>
      <c r="E8" s="11">
        <v>-307422728</v>
      </c>
      <c r="F8" s="11">
        <v>-755823111</v>
      </c>
      <c r="G8" s="11">
        <v>373179596</v>
      </c>
      <c r="H8" s="11">
        <v>-191716478</v>
      </c>
      <c r="I8" s="11">
        <v>-889500356</v>
      </c>
    </row>
    <row r="9" spans="1:9" x14ac:dyDescent="0.25">
      <c r="A9" s="6" t="s">
        <v>37</v>
      </c>
      <c r="B9" s="11"/>
      <c r="C9" s="11"/>
      <c r="D9" s="11"/>
      <c r="E9" s="11"/>
      <c r="F9" s="11"/>
    </row>
    <row r="10" spans="1:9" x14ac:dyDescent="0.25">
      <c r="A10" s="6" t="s">
        <v>38</v>
      </c>
      <c r="B10" s="11">
        <v>-970160103</v>
      </c>
      <c r="C10" s="11">
        <v>-1749275525</v>
      </c>
      <c r="D10" s="11">
        <v>-838677837</v>
      </c>
      <c r="E10" s="11">
        <v>-1242808642</v>
      </c>
      <c r="F10" s="11">
        <v>-1874377673</v>
      </c>
      <c r="G10" s="11">
        <v>-773274713</v>
      </c>
      <c r="H10" s="11">
        <v>-1262448069</v>
      </c>
      <c r="I10" s="11">
        <v>-1940428449</v>
      </c>
    </row>
    <row r="11" spans="1:9" x14ac:dyDescent="0.25">
      <c r="A11" s="6" t="s">
        <v>39</v>
      </c>
      <c r="B11" s="11"/>
      <c r="C11" s="11"/>
      <c r="D11" s="11"/>
      <c r="E11" s="11"/>
      <c r="F11" s="11"/>
    </row>
    <row r="12" spans="1:9" x14ac:dyDescent="0.25">
      <c r="A12" s="3"/>
      <c r="B12" s="12">
        <f t="shared" ref="B12:E12" si="0">SUM(B5:B11)</f>
        <v>1418645090</v>
      </c>
      <c r="C12" s="12">
        <f t="shared" si="0"/>
        <v>1564471219</v>
      </c>
      <c r="D12" s="12">
        <f t="shared" si="0"/>
        <v>1241930541</v>
      </c>
      <c r="E12" s="12">
        <f t="shared" si="0"/>
        <v>1660440950</v>
      </c>
      <c r="F12" s="12">
        <f>SUM(F5:F11)</f>
        <v>1657051552</v>
      </c>
      <c r="G12" s="12">
        <f>SUM(G5:G11)</f>
        <v>165426753</v>
      </c>
      <c r="H12" s="12">
        <f>SUM(H5:H11)</f>
        <v>526443125</v>
      </c>
      <c r="I12" s="12">
        <f>SUM(I5:I11)</f>
        <v>944918679</v>
      </c>
    </row>
    <row r="13" spans="1:9" x14ac:dyDescent="0.25">
      <c r="B13" s="11"/>
      <c r="C13" s="11"/>
      <c r="D13" s="11"/>
      <c r="E13" s="11"/>
      <c r="F13" s="11"/>
    </row>
    <row r="14" spans="1:9" x14ac:dyDescent="0.25">
      <c r="A14" s="26" t="s">
        <v>69</v>
      </c>
      <c r="B14" s="11"/>
      <c r="C14" s="11"/>
      <c r="D14" s="11"/>
      <c r="E14" s="11"/>
      <c r="F14" s="11"/>
    </row>
    <row r="15" spans="1:9" x14ac:dyDescent="0.25">
      <c r="A15" s="13" t="s">
        <v>0</v>
      </c>
      <c r="B15" s="11"/>
      <c r="C15" s="11"/>
      <c r="D15" s="11">
        <v>-8542940</v>
      </c>
      <c r="E15" s="11"/>
      <c r="F15" s="11">
        <v>-75889662</v>
      </c>
      <c r="G15" s="11">
        <v>-20000000</v>
      </c>
      <c r="H15" s="11">
        <v>-30261500</v>
      </c>
      <c r="I15" s="11">
        <v>-14451074</v>
      </c>
    </row>
    <row r="16" spans="1:9" x14ac:dyDescent="0.25">
      <c r="A16" s="13" t="s">
        <v>40</v>
      </c>
      <c r="B16" s="11">
        <v>-341217996</v>
      </c>
      <c r="C16" s="11">
        <v>-540747851</v>
      </c>
      <c r="D16" s="11">
        <v>-25482845</v>
      </c>
      <c r="E16" s="11">
        <v>-244292795</v>
      </c>
      <c r="F16" s="11">
        <v>-592819965</v>
      </c>
      <c r="G16" s="11">
        <v>-51228879</v>
      </c>
      <c r="H16" s="11">
        <v>-190547120</v>
      </c>
      <c r="I16" s="11">
        <v>-607703034</v>
      </c>
    </row>
    <row r="17" spans="1:9" x14ac:dyDescent="0.25">
      <c r="A17" s="13" t="s">
        <v>41</v>
      </c>
      <c r="B17" s="11"/>
      <c r="C17" s="11"/>
      <c r="D17" s="11"/>
      <c r="E17" s="11"/>
      <c r="F17" s="11"/>
      <c r="G17" s="11"/>
    </row>
    <row r="18" spans="1:9" x14ac:dyDescent="0.25">
      <c r="A18" s="13" t="s">
        <v>87</v>
      </c>
      <c r="B18" s="11"/>
      <c r="C18" s="11"/>
      <c r="D18" s="11"/>
      <c r="E18" s="11">
        <v>270034353</v>
      </c>
      <c r="F18" s="11">
        <v>442528989</v>
      </c>
      <c r="G18" s="11"/>
      <c r="I18" s="11">
        <v>284986050</v>
      </c>
    </row>
    <row r="19" spans="1:9" x14ac:dyDescent="0.25">
      <c r="A19" s="13" t="s">
        <v>48</v>
      </c>
      <c r="B19" s="11"/>
      <c r="C19" s="11"/>
      <c r="D19" s="11"/>
      <c r="E19" s="11"/>
      <c r="F19" s="11"/>
      <c r="G19" s="11"/>
    </row>
    <row r="20" spans="1:9" x14ac:dyDescent="0.25">
      <c r="A20" s="13" t="s">
        <v>42</v>
      </c>
      <c r="B20" s="11"/>
      <c r="C20" s="11"/>
      <c r="D20" s="11"/>
      <c r="E20" s="11"/>
      <c r="F20" s="11"/>
      <c r="G20" s="11"/>
    </row>
    <row r="21" spans="1:9" x14ac:dyDescent="0.25">
      <c r="A21" s="13" t="s">
        <v>43</v>
      </c>
      <c r="B21" s="11">
        <v>0</v>
      </c>
      <c r="C21" s="11">
        <v>0</v>
      </c>
      <c r="D21" s="11">
        <v>0</v>
      </c>
      <c r="E21" s="11">
        <v>0</v>
      </c>
      <c r="F21" s="11"/>
    </row>
    <row r="22" spans="1:9" x14ac:dyDescent="0.25">
      <c r="A22" s="3"/>
      <c r="B22" s="12">
        <f t="shared" ref="B22:D22" si="1">SUM(B15:B21)</f>
        <v>-341217996</v>
      </c>
      <c r="C22" s="12">
        <f t="shared" si="1"/>
        <v>-540747851</v>
      </c>
      <c r="D22" s="12">
        <f t="shared" si="1"/>
        <v>-34025785</v>
      </c>
      <c r="E22" s="12">
        <f>SUM(E15:E21)</f>
        <v>25741558</v>
      </c>
      <c r="F22" s="12">
        <f>SUM(F15:F21)</f>
        <v>-226180638</v>
      </c>
      <c r="G22" s="12">
        <f>SUM(G15:G21)</f>
        <v>-71228879</v>
      </c>
      <c r="H22" s="12">
        <f>SUM(H15:H21)</f>
        <v>-220808620</v>
      </c>
      <c r="I22" s="12">
        <f>SUM(I15:I21)</f>
        <v>-337168058</v>
      </c>
    </row>
    <row r="23" spans="1:9" x14ac:dyDescent="0.25">
      <c r="B23" s="11"/>
      <c r="C23" s="11"/>
      <c r="D23" s="11"/>
      <c r="E23" s="11"/>
      <c r="F23" s="11"/>
    </row>
    <row r="24" spans="1:9" x14ac:dyDescent="0.25">
      <c r="A24" s="26" t="s">
        <v>70</v>
      </c>
      <c r="B24" s="11"/>
      <c r="C24" s="11"/>
      <c r="D24" s="11"/>
      <c r="E24" s="11"/>
      <c r="F24" s="11"/>
    </row>
    <row r="25" spans="1:9" x14ac:dyDescent="0.25">
      <c r="A25" t="s">
        <v>44</v>
      </c>
      <c r="B25" s="11"/>
      <c r="C25" s="11"/>
      <c r="D25" s="11"/>
      <c r="E25" s="11"/>
      <c r="F25" s="11"/>
    </row>
    <row r="26" spans="1:9" x14ac:dyDescent="0.25">
      <c r="A26" t="s">
        <v>88</v>
      </c>
      <c r="B26" s="11"/>
      <c r="C26" s="11">
        <v>15962810</v>
      </c>
      <c r="D26" s="11"/>
      <c r="E26" s="11"/>
      <c r="F26" s="11">
        <v>50000000</v>
      </c>
      <c r="I26" s="11">
        <v>55000000</v>
      </c>
    </row>
    <row r="27" spans="1:9" x14ac:dyDescent="0.25">
      <c r="A27" s="3"/>
      <c r="B27" s="14">
        <f>SUM(B25:B26)</f>
        <v>0</v>
      </c>
      <c r="C27" s="14">
        <f t="shared" ref="C27:I27" si="2">SUM(C25:C26)</f>
        <v>15962810</v>
      </c>
      <c r="D27" s="14">
        <f t="shared" si="2"/>
        <v>0</v>
      </c>
      <c r="E27" s="14">
        <f t="shared" si="2"/>
        <v>0</v>
      </c>
      <c r="F27" s="14">
        <f t="shared" si="2"/>
        <v>50000000</v>
      </c>
      <c r="G27" s="14">
        <f t="shared" si="2"/>
        <v>0</v>
      </c>
      <c r="H27" s="14">
        <f t="shared" si="2"/>
        <v>0</v>
      </c>
      <c r="I27" s="14">
        <f t="shared" si="2"/>
        <v>55000000</v>
      </c>
    </row>
    <row r="28" spans="1:9" x14ac:dyDescent="0.25">
      <c r="B28" s="11"/>
      <c r="C28" s="11"/>
      <c r="D28" s="11"/>
      <c r="E28" s="11"/>
      <c r="F28" s="11"/>
    </row>
    <row r="29" spans="1:9" x14ac:dyDescent="0.25">
      <c r="A29" s="3" t="s">
        <v>71</v>
      </c>
      <c r="B29" s="15">
        <f t="shared" ref="B29:I29" si="3">B12+B22+B27</f>
        <v>1077427094</v>
      </c>
      <c r="C29" s="15">
        <f t="shared" si="3"/>
        <v>1039686178</v>
      </c>
      <c r="D29" s="15">
        <f t="shared" si="3"/>
        <v>1207904756</v>
      </c>
      <c r="E29" s="15">
        <f t="shared" si="3"/>
        <v>1686182508</v>
      </c>
      <c r="F29" s="15">
        <f t="shared" si="3"/>
        <v>1480870914</v>
      </c>
      <c r="G29" s="15">
        <f t="shared" si="3"/>
        <v>94197874</v>
      </c>
      <c r="H29" s="15">
        <f t="shared" si="3"/>
        <v>305634505</v>
      </c>
      <c r="I29" s="15">
        <f t="shared" si="3"/>
        <v>662750621</v>
      </c>
    </row>
    <row r="30" spans="1:9" x14ac:dyDescent="0.25">
      <c r="A30" s="29" t="s">
        <v>72</v>
      </c>
      <c r="B30" s="11">
        <v>6493833870</v>
      </c>
      <c r="C30" s="11">
        <v>6493833870</v>
      </c>
      <c r="D30" s="11">
        <v>6476493034</v>
      </c>
      <c r="E30" s="11">
        <v>6476493034</v>
      </c>
      <c r="F30" s="11">
        <v>6493340868</v>
      </c>
      <c r="G30" s="11">
        <v>7343117198</v>
      </c>
      <c r="H30" s="11">
        <v>7343117198</v>
      </c>
      <c r="I30" s="11">
        <v>7392171321</v>
      </c>
    </row>
    <row r="31" spans="1:9" x14ac:dyDescent="0.25">
      <c r="A31" s="26" t="s">
        <v>73</v>
      </c>
      <c r="B31" s="15">
        <f t="shared" ref="B31:I31" si="4">B29+B30</f>
        <v>7571260964</v>
      </c>
      <c r="C31" s="15">
        <f t="shared" si="4"/>
        <v>7533520048</v>
      </c>
      <c r="D31" s="15">
        <f t="shared" si="4"/>
        <v>7684397790</v>
      </c>
      <c r="E31" s="15">
        <f t="shared" si="4"/>
        <v>8162675542</v>
      </c>
      <c r="F31" s="15">
        <f t="shared" si="4"/>
        <v>7974211782</v>
      </c>
      <c r="G31" s="15">
        <f t="shared" si="4"/>
        <v>7437315072</v>
      </c>
      <c r="H31" s="15">
        <f t="shared" si="4"/>
        <v>7648751703</v>
      </c>
      <c r="I31" s="15">
        <f t="shared" si="4"/>
        <v>8054921942</v>
      </c>
    </row>
    <row r="32" spans="1:9" x14ac:dyDescent="0.25">
      <c r="B32" s="3"/>
      <c r="C32" s="3"/>
      <c r="D32" s="3"/>
      <c r="E32" s="3"/>
      <c r="F32" s="3"/>
    </row>
    <row r="34" spans="1:9" x14ac:dyDescent="0.25">
      <c r="A34" s="26" t="s">
        <v>74</v>
      </c>
      <c r="B34" s="7">
        <f>B12/('1'!B47/10)</f>
        <v>44.435928159542776</v>
      </c>
      <c r="C34" s="7">
        <f>C12/('1'!C47/10)</f>
        <v>46.670105581384931</v>
      </c>
      <c r="D34" s="7">
        <f>D12/('1'!D47/10)</f>
        <v>37.048319438094119</v>
      </c>
      <c r="E34" s="7">
        <f>E12/('1'!E47/10)</f>
        <v>49.533000995498078</v>
      </c>
      <c r="F34" s="7">
        <f>F12/('1'!F47/10)</f>
        <v>49.43189107375823</v>
      </c>
      <c r="G34" s="7">
        <f>G12/('1'!G47/10)</f>
        <v>4.9348840264575591</v>
      </c>
      <c r="H34" s="7">
        <f>H12/('1'!H47/10)</f>
        <v>15.704447565388049</v>
      </c>
      <c r="I34" s="7">
        <f>I12/('1'!I47/10)</f>
        <v>28.188089355162994</v>
      </c>
    </row>
    <row r="35" spans="1:9" x14ac:dyDescent="0.25">
      <c r="A35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2020-04-12T14:16:14Z</dcterms:modified>
</cp:coreProperties>
</file>