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Miscelleneous\Q\"/>
    </mc:Choice>
  </mc:AlternateContent>
  <bookViews>
    <workbookView xWindow="0" yWindow="0" windowWidth="20490" windowHeight="7755" tabRatio="776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G43" i="1"/>
  <c r="G26" i="3"/>
  <c r="G17" i="3"/>
  <c r="G11" i="3"/>
  <c r="G33" i="3" s="1"/>
  <c r="G20" i="2"/>
  <c r="G9" i="2"/>
  <c r="G7" i="2"/>
  <c r="G57" i="1"/>
  <c r="G46" i="1"/>
  <c r="G56" i="1" s="1"/>
  <c r="G28" i="1"/>
  <c r="G24" i="1"/>
  <c r="G12" i="1"/>
  <c r="G20" i="1" s="1"/>
  <c r="G6" i="1"/>
  <c r="G28" i="3" l="1"/>
  <c r="G30" i="3" s="1"/>
  <c r="G12" i="2"/>
  <c r="G16" i="2" s="1"/>
  <c r="G18" i="2" s="1"/>
  <c r="G23" i="2" s="1"/>
  <c r="G25" i="2" s="1"/>
  <c r="D6" i="1"/>
  <c r="D20" i="1" s="1"/>
  <c r="C26" i="3"/>
  <c r="D12" i="1"/>
  <c r="E11" i="3"/>
  <c r="F26" i="3"/>
  <c r="B20" i="2"/>
  <c r="C20" i="2"/>
  <c r="D20" i="2"/>
  <c r="E20" i="2"/>
  <c r="F20" i="2"/>
  <c r="F23" i="2" s="1"/>
  <c r="F12" i="1"/>
  <c r="B57" i="1" l="1"/>
  <c r="C57" i="1"/>
  <c r="D57" i="1"/>
  <c r="E57" i="1"/>
  <c r="F57" i="1"/>
  <c r="F17" i="3" l="1"/>
  <c r="F11" i="3"/>
  <c r="F33" i="3" s="1"/>
  <c r="F9" i="2"/>
  <c r="F7" i="2"/>
  <c r="F28" i="1"/>
  <c r="F24" i="1"/>
  <c r="F46" i="1"/>
  <c r="F6" i="1"/>
  <c r="F20" i="1" l="1"/>
  <c r="F12" i="2"/>
  <c r="F11" i="4" s="1"/>
  <c r="F28" i="3"/>
  <c r="F30" i="3" s="1"/>
  <c r="F8" i="4"/>
  <c r="F56" i="1"/>
  <c r="F43" i="1"/>
  <c r="F54" i="1" s="1"/>
  <c r="F9" i="4"/>
  <c r="F16" i="2" l="1"/>
  <c r="F18" i="2" s="1"/>
  <c r="B7" i="2"/>
  <c r="C7" i="2"/>
  <c r="D7" i="2"/>
  <c r="E7" i="2"/>
  <c r="B12" i="1"/>
  <c r="B6" i="1"/>
  <c r="B20" i="1" l="1"/>
  <c r="F10" i="4"/>
  <c r="F25" i="2"/>
  <c r="F6" i="4"/>
  <c r="F7" i="4"/>
  <c r="F12" i="4"/>
  <c r="C17" i="3"/>
  <c r="C11" i="3"/>
  <c r="C33" i="3" s="1"/>
  <c r="C28" i="1"/>
  <c r="C46" i="1"/>
  <c r="C6" i="1"/>
  <c r="E6" i="1"/>
  <c r="C12" i="1"/>
  <c r="B17" i="3"/>
  <c r="D17" i="3"/>
  <c r="E17" i="3"/>
  <c r="B9" i="2"/>
  <c r="B12" i="2" s="1"/>
  <c r="C9" i="2"/>
  <c r="C12" i="2" s="1"/>
  <c r="D9" i="2"/>
  <c r="D12" i="2" s="1"/>
  <c r="E9" i="2"/>
  <c r="E12" i="2" s="1"/>
  <c r="C20" i="1" l="1"/>
  <c r="E16" i="2"/>
  <c r="E18" i="2" s="1"/>
  <c r="E23" i="2" s="1"/>
  <c r="E11" i="4"/>
  <c r="C16" i="2"/>
  <c r="C18" i="2" s="1"/>
  <c r="C23" i="2" s="1"/>
  <c r="C12" i="4" s="1"/>
  <c r="C11" i="4"/>
  <c r="D16" i="2"/>
  <c r="D18" i="2" s="1"/>
  <c r="D23" i="2" s="1"/>
  <c r="D11" i="4"/>
  <c r="B16" i="2"/>
  <c r="B18" i="2" s="1"/>
  <c r="B23" i="2" s="1"/>
  <c r="B11" i="4"/>
  <c r="C9" i="4"/>
  <c r="C56" i="1"/>
  <c r="C8" i="4"/>
  <c r="C28" i="3"/>
  <c r="C30" i="3" s="1"/>
  <c r="B24" i="1"/>
  <c r="C24" i="1"/>
  <c r="C43" i="1" s="1"/>
  <c r="C54" i="1" s="1"/>
  <c r="D24" i="1"/>
  <c r="E24" i="1"/>
  <c r="B26" i="3"/>
  <c r="D26" i="3"/>
  <c r="E26" i="3"/>
  <c r="C7" i="4" l="1"/>
  <c r="C6" i="4"/>
  <c r="C25" i="2"/>
  <c r="C10" i="4"/>
  <c r="B25" i="2"/>
  <c r="B10" i="4"/>
  <c r="B6" i="4"/>
  <c r="D25" i="2"/>
  <c r="D10" i="4"/>
  <c r="E25" i="2"/>
  <c r="E10" i="4"/>
  <c r="B28" i="1"/>
  <c r="B9" i="4" s="1"/>
  <c r="D28" i="1"/>
  <c r="E28" i="1"/>
  <c r="B46" i="1" l="1"/>
  <c r="D46" i="1"/>
  <c r="E46" i="1"/>
  <c r="E56" i="1" l="1"/>
  <c r="E7" i="4"/>
  <c r="E12" i="4"/>
  <c r="E8" i="4"/>
  <c r="B56" i="1"/>
  <c r="B7" i="4"/>
  <c r="B12" i="4"/>
  <c r="B8" i="4"/>
  <c r="D56" i="1"/>
  <c r="D8" i="4"/>
  <c r="D12" i="4"/>
  <c r="D7" i="4"/>
  <c r="E12" i="1" l="1"/>
  <c r="D6" i="4" l="1"/>
  <c r="D9" i="4"/>
  <c r="E20" i="1"/>
  <c r="E6" i="4" s="1"/>
  <c r="E9" i="4"/>
  <c r="B43" i="1"/>
  <c r="B54" i="1" s="1"/>
  <c r="E43" i="1"/>
  <c r="E54" i="1" s="1"/>
  <c r="D43" i="1"/>
  <c r="D54" i="1" s="1"/>
  <c r="D11" i="3"/>
  <c r="D33" i="3" s="1"/>
  <c r="D28" i="3" l="1"/>
  <c r="D30" i="3" s="1"/>
  <c r="B11" i="3" l="1"/>
  <c r="B33" i="3" s="1"/>
  <c r="E33" i="3"/>
  <c r="B28" i="3" l="1"/>
  <c r="B30" i="3" s="1"/>
  <c r="E28" i="3"/>
  <c r="E30" i="3" s="1"/>
</calcChain>
</file>

<file path=xl/sharedStrings.xml><?xml version="1.0" encoding="utf-8"?>
<sst xmlns="http://schemas.openxmlformats.org/spreadsheetml/2006/main" count="123" uniqueCount="95">
  <si>
    <t>Gross Profit</t>
  </si>
  <si>
    <t>Operating Profit</t>
  </si>
  <si>
    <t>Financial Expenses</t>
  </si>
  <si>
    <t>Advance, deposits &amp; prepayments</t>
  </si>
  <si>
    <t>Share capital</t>
  </si>
  <si>
    <t>Contribution to WPPF</t>
  </si>
  <si>
    <t>Accounts receivables</t>
  </si>
  <si>
    <t>Inventories</t>
  </si>
  <si>
    <t>Property, plant and equipment</t>
  </si>
  <si>
    <t>Investment in shares</t>
  </si>
  <si>
    <t>Long term loans- net current maturity</t>
  </si>
  <si>
    <t>Administrative expenses</t>
  </si>
  <si>
    <t>Selling and distribution expenses</t>
  </si>
  <si>
    <t>Purchase of property, plant and equipment</t>
  </si>
  <si>
    <t>Deferred tax liability</t>
  </si>
  <si>
    <t>Revaluation reserve</t>
  </si>
  <si>
    <t>Retained earnings</t>
  </si>
  <si>
    <t>Non operating income</t>
  </si>
  <si>
    <t>MIRACLE INDUSTRIES LIMITED</t>
  </si>
  <si>
    <t>Civil contruction work in progress</t>
  </si>
  <si>
    <t>Other non-current assets</t>
  </si>
  <si>
    <t>Advance income tax</t>
  </si>
  <si>
    <t>Cash and Bank Balances</t>
  </si>
  <si>
    <t>Tax holiday reserve</t>
  </si>
  <si>
    <t>Capital reserve</t>
  </si>
  <si>
    <t>Creditors for goods</t>
  </si>
  <si>
    <t>Workers profit participation fund</t>
  </si>
  <si>
    <t>Provision for income tax</t>
  </si>
  <si>
    <t>Dividend (unclaimed)</t>
  </si>
  <si>
    <t>Current A/C with unit-1</t>
  </si>
  <si>
    <t>Collection from sales</t>
  </si>
  <si>
    <t>Payment for cost and expenses</t>
  </si>
  <si>
    <t>Payment for income tax</t>
  </si>
  <si>
    <t>Payment for WPPF</t>
  </si>
  <si>
    <t>Financial expenses</t>
  </si>
  <si>
    <t>Civil construction work in progress</t>
  </si>
  <si>
    <t>Short term bank loan increase/decrease</t>
  </si>
  <si>
    <t>Other short term loan</t>
  </si>
  <si>
    <t>Unclaimed dividend</t>
  </si>
  <si>
    <t>Sales of assets</t>
  </si>
  <si>
    <t>Current A/C with unit-2</t>
  </si>
  <si>
    <t>Current portion of long term loan from bank</t>
  </si>
  <si>
    <t>Long term loan received/repaid</t>
  </si>
  <si>
    <t>Debt to Equity</t>
  </si>
  <si>
    <t>Current Ratio</t>
  </si>
  <si>
    <t>Operating Margin</t>
  </si>
  <si>
    <t>Account payable</t>
  </si>
  <si>
    <t>Current tax liability</t>
  </si>
  <si>
    <t>Unclaimed Dividend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</si>
  <si>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</si>
  <si>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</si>
  <si>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</si>
  <si>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</si>
  <si>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</si>
  <si>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</si>
  <si>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</si>
  <si>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</si>
  <si>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</si>
  <si>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</si>
  <si>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</si>
  <si>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</si>
  <si>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Net Revenues</t>
  </si>
  <si>
    <t>Cost of goods sold</t>
  </si>
  <si>
    <t>Operating Income/(Expenses)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</si>
  <si>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</si>
  <si>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</si>
  <si>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</si>
  <si>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</si>
  <si>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</si>
  <si>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</si>
  <si>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</si>
  <si>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Income Statement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</si>
  <si>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</si>
  <si>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</si>
  <si>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</si>
  <si>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</si>
  <si>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</si>
  <si>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</si>
  <si>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</si>
  <si>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</si>
  <si>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</si>
  <si>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</si>
  <si>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</si>
  <si>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</si>
  <si>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</si>
  <si>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</si>
  <si>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Quarter 3</t>
  </si>
  <si>
    <t>Quarter 2</t>
  </si>
  <si>
    <t>Quarter 1</t>
  </si>
  <si>
    <t>Liabilities for Expenses</t>
  </si>
  <si>
    <t>Liabilities for Other Finance</t>
  </si>
  <si>
    <t>Short term Loan from Bank</t>
  </si>
  <si>
    <t>Short  term Loan from Others</t>
  </si>
  <si>
    <t>Current Tax Expense</t>
  </si>
  <si>
    <t>Deferred Tax (lncome)/Expense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</si>
</sst>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2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15" fontId="0" fillId="0" borderId="0" xfId="0" applyNumberFormat="1"/>
    <xf numFmtId="2" fontId="1" fillId="0" borderId="0" xfId="0" applyNumberFormat="1" applyFont="1" applyAlignment="1">
      <alignment horizontal="center"/>
    </xf>
    <xf numFmtId="43" fontId="0" fillId="0" borderId="0" xfId="1" applyFont="1"/>
    <xf numFmtId="164" fontId="1" fillId="0" borderId="0" xfId="1" applyNumberFormat="1" applyFont="1"/>
    <xf numFmtId="164" fontId="1" fillId="0" borderId="0" xfId="1" applyNumberFormat="1" applyFont="1" applyFill="1"/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1" xfId="1" applyNumberFormat="1" applyFont="1" applyBorder="1"/>
    <xf numFmtId="164" fontId="1" fillId="0" borderId="0" xfId="1" applyNumberFormat="1" applyFont="1" applyBorder="1"/>
    <xf numFmtId="164" fontId="1" fillId="0" borderId="3" xfId="1" applyNumberFormat="1" applyFont="1" applyBorder="1"/>
    <xf numFmtId="164" fontId="0" fillId="0" borderId="0" xfId="1" applyNumberFormat="1" applyFont="1" applyBorder="1"/>
    <xf numFmtId="164" fontId="1" fillId="0" borderId="2" xfId="1" applyNumberFormat="1" applyFont="1" applyBorder="1"/>
    <xf numFmtId="164" fontId="3" fillId="0" borderId="3" xfId="1" applyNumberFormat="1" applyFont="1" applyBorder="1"/>
    <xf numFmtId="10" fontId="0" fillId="0" borderId="0" xfId="2" applyNumberFormat="1" applyFont="1"/>
    <xf numFmtId="2" fontId="0" fillId="0" borderId="0" xfId="0" applyNumberFormat="1"/>
    <xf numFmtId="164" fontId="0" fillId="0" borderId="0" xfId="1" applyNumberFormat="1" applyFont="1" applyFill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5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164" fontId="4" fillId="0" borderId="0" xfId="1" applyNumberFormat="1" applyFont="1" applyBorder="1"/>
    <xf numFmtId="164" fontId="3" fillId="2" borderId="0" xfId="1" applyNumberFormat="1" applyFont="1" applyFill="1"/>
    <xf numFmtId="15" fontId="1" fillId="0" borderId="0" xfId="0" applyNumberFormat="1" applyFont="1"/>
    <xf numFmtId="164" fontId="4" fillId="0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3"/>
  <sheetViews>
    <sheetView workbookViewId="0">
      <pane xSplit="1" ySplit="4" topLeftCell="F5" activePane="bottomRight" state="frozen"/>
      <selection pane="topRight" activeCell="B1" sqref="B1"/>
      <selection pane="bottomLeft" activeCell="A6" sqref="A6"/>
      <selection pane="bottomRight" activeCell="H3" sqref="H3"/>
    </sheetView>
  </sheetViews>
  <sheetFormatPr defaultRowHeight="15" x14ac:dyDescent="0.25"/>
  <cols>
    <col min="1" max="1" width="41.140625" bestFit="1" customWidth="1"/>
    <col min="2" max="3" width="15.5703125" customWidth="1"/>
    <col min="4" max="4" width="16.42578125" customWidth="1"/>
    <col min="5" max="5" width="14.28515625" bestFit="1" customWidth="1"/>
    <col min="6" max="6" width="16.85546875" bestFit="1" customWidth="1"/>
    <col min="7" max="7" width="15.28515625" bestFit="1" customWidth="1"/>
  </cols>
  <sheetData>
    <row r="1" spans="1:7" ht="15.75" x14ac:dyDescent="0.25">
      <c r="A1" s="4" t="s">
        <v>18</v>
      </c>
    </row>
    <row r="2" spans="1:7" ht="15.75" x14ac:dyDescent="0.25">
      <c r="A2" s="4" t="s">
        <v>49</v>
      </c>
    </row>
    <row r="3" spans="1:7" ht="15.75" x14ac:dyDescent="0.25">
      <c r="A3" s="4" t="s">
        <v>50</v>
      </c>
      <c r="B3" s="36" t="s">
        <v>88</v>
      </c>
      <c r="C3" s="36" t="s">
        <v>87</v>
      </c>
      <c r="D3" s="36" t="s">
        <v>86</v>
      </c>
      <c r="E3" s="36" t="s">
        <v>88</v>
      </c>
      <c r="F3" s="36" t="s">
        <v>87</v>
      </c>
      <c r="G3" s="36" t="s">
        <v>86</v>
      </c>
    </row>
    <row r="4" spans="1:7" ht="15.75" x14ac:dyDescent="0.25">
      <c r="B4" s="35">
        <v>43008</v>
      </c>
      <c r="C4" s="35">
        <v>43100</v>
      </c>
      <c r="D4" s="35">
        <v>43190</v>
      </c>
      <c r="E4" s="35">
        <v>43373</v>
      </c>
      <c r="F4" s="35">
        <v>43465</v>
      </c>
      <c r="G4" s="40">
        <v>43555</v>
      </c>
    </row>
    <row r="5" spans="1:7" x14ac:dyDescent="0.25">
      <c r="A5" s="29" t="s">
        <v>51</v>
      </c>
    </row>
    <row r="6" spans="1:7" x14ac:dyDescent="0.25">
      <c r="A6" s="30" t="s">
        <v>52</v>
      </c>
      <c r="B6" s="17">
        <f>SUM(B7:B10)</f>
        <v>1292183000</v>
      </c>
      <c r="C6" s="16">
        <f t="shared" ref="C6:G6" si="0">SUM(C7:C10)</f>
        <v>1281819000</v>
      </c>
      <c r="D6" s="16">
        <f t="shared" si="0"/>
        <v>1445710000</v>
      </c>
      <c r="E6" s="16">
        <f t="shared" si="0"/>
        <v>1473860000</v>
      </c>
      <c r="F6" s="16">
        <f t="shared" si="0"/>
        <v>1478588000</v>
      </c>
      <c r="G6" s="16">
        <f t="shared" si="0"/>
        <v>1532244000</v>
      </c>
    </row>
    <row r="7" spans="1:7" x14ac:dyDescent="0.25">
      <c r="A7" t="s">
        <v>8</v>
      </c>
      <c r="B7" s="18">
        <v>1292183000</v>
      </c>
      <c r="C7" s="18">
        <v>1281819000</v>
      </c>
      <c r="D7" s="18">
        <v>1445710000</v>
      </c>
      <c r="E7" s="18">
        <v>1473860000</v>
      </c>
      <c r="F7" s="18">
        <v>1478588000</v>
      </c>
      <c r="G7" s="18">
        <v>1532244000</v>
      </c>
    </row>
    <row r="8" spans="1:7" x14ac:dyDescent="0.25">
      <c r="A8" t="s">
        <v>19</v>
      </c>
      <c r="B8" s="18"/>
      <c r="C8" s="18"/>
      <c r="D8" s="18"/>
      <c r="E8" s="18"/>
      <c r="F8" s="18"/>
    </row>
    <row r="9" spans="1:7" x14ac:dyDescent="0.25">
      <c r="A9" t="s">
        <v>9</v>
      </c>
      <c r="B9" s="18"/>
      <c r="C9" s="18"/>
      <c r="D9" s="18"/>
      <c r="E9" s="18"/>
      <c r="F9" s="18"/>
    </row>
    <row r="10" spans="1:7" x14ac:dyDescent="0.25">
      <c r="A10" t="s">
        <v>20</v>
      </c>
      <c r="B10" s="18"/>
      <c r="C10" s="18"/>
      <c r="D10" s="18"/>
      <c r="E10" s="18"/>
      <c r="F10" s="18"/>
    </row>
    <row r="11" spans="1:7" x14ac:dyDescent="0.25">
      <c r="B11" s="18"/>
      <c r="C11" s="18"/>
      <c r="D11" s="18"/>
      <c r="E11" s="18"/>
    </row>
    <row r="12" spans="1:7" x14ac:dyDescent="0.25">
      <c r="A12" s="30" t="s">
        <v>53</v>
      </c>
      <c r="B12" s="16">
        <f>SUM(B13:B18)</f>
        <v>951200000</v>
      </c>
      <c r="C12" s="16">
        <f t="shared" ref="C12:E12" si="1">SUM(C13:C18)</f>
        <v>976158000</v>
      </c>
      <c r="D12" s="16">
        <f>SUM(D13:D18)</f>
        <v>653483000</v>
      </c>
      <c r="E12" s="16">
        <f t="shared" si="1"/>
        <v>721326000</v>
      </c>
      <c r="F12" s="16">
        <f>SUM(F13:F18)</f>
        <v>725780000</v>
      </c>
      <c r="G12" s="16">
        <f>SUM(G13:G18)</f>
        <v>672054000</v>
      </c>
    </row>
    <row r="13" spans="1:7" x14ac:dyDescent="0.25">
      <c r="A13" s="6" t="s">
        <v>7</v>
      </c>
      <c r="B13" s="18">
        <v>311751000</v>
      </c>
      <c r="C13" s="18">
        <v>307554000</v>
      </c>
      <c r="D13" s="18">
        <v>97596000</v>
      </c>
      <c r="E13" s="18">
        <v>85869000</v>
      </c>
      <c r="F13" s="1">
        <v>86350000</v>
      </c>
      <c r="G13" s="18">
        <v>50825000</v>
      </c>
    </row>
    <row r="14" spans="1:7" x14ac:dyDescent="0.25">
      <c r="A14" s="6" t="s">
        <v>21</v>
      </c>
      <c r="B14" s="18">
        <v>257219000</v>
      </c>
      <c r="C14" s="18">
        <v>260207000</v>
      </c>
      <c r="D14" s="18">
        <v>269336000</v>
      </c>
      <c r="E14" s="18">
        <v>277663000</v>
      </c>
      <c r="F14" s="18">
        <v>281633000</v>
      </c>
      <c r="G14" s="18">
        <v>288033000</v>
      </c>
    </row>
    <row r="15" spans="1:7" x14ac:dyDescent="0.25">
      <c r="A15" s="6" t="s">
        <v>3</v>
      </c>
      <c r="B15" s="18">
        <v>64868000</v>
      </c>
      <c r="C15" s="18">
        <v>57729000</v>
      </c>
      <c r="D15" s="18">
        <v>103149000</v>
      </c>
      <c r="E15" s="18">
        <v>138722000</v>
      </c>
      <c r="F15" s="18">
        <v>134941000</v>
      </c>
      <c r="G15" s="18">
        <v>100723000</v>
      </c>
    </row>
    <row r="16" spans="1:7" x14ac:dyDescent="0.25">
      <c r="A16" s="6" t="s">
        <v>6</v>
      </c>
      <c r="B16" s="18">
        <v>276861000</v>
      </c>
      <c r="C16" s="18">
        <v>287694000</v>
      </c>
      <c r="D16" s="18">
        <v>145434000</v>
      </c>
      <c r="E16" s="18">
        <v>183752000</v>
      </c>
      <c r="F16" s="18">
        <v>193453000</v>
      </c>
      <c r="G16" s="18">
        <v>191878000</v>
      </c>
    </row>
    <row r="17" spans="1:7" x14ac:dyDescent="0.25">
      <c r="A17" s="6" t="s">
        <v>40</v>
      </c>
      <c r="B17" s="18">
        <v>39707000</v>
      </c>
      <c r="C17" s="18">
        <v>62869000</v>
      </c>
      <c r="D17" s="18">
        <v>37400000</v>
      </c>
      <c r="E17" s="18">
        <v>32413000</v>
      </c>
      <c r="F17" s="18">
        <v>27783000</v>
      </c>
      <c r="G17" s="18">
        <v>38896000</v>
      </c>
    </row>
    <row r="18" spans="1:7" x14ac:dyDescent="0.25">
      <c r="A18" s="6" t="s">
        <v>22</v>
      </c>
      <c r="B18" s="18">
        <v>794000</v>
      </c>
      <c r="C18" s="18">
        <v>105000</v>
      </c>
      <c r="D18" s="18">
        <v>568000</v>
      </c>
      <c r="E18" s="18">
        <v>2907000</v>
      </c>
      <c r="F18" s="18">
        <v>1620000</v>
      </c>
      <c r="G18" s="18">
        <v>1699000</v>
      </c>
    </row>
    <row r="19" spans="1:7" x14ac:dyDescent="0.25">
      <c r="B19" s="18"/>
      <c r="C19" s="18"/>
      <c r="D19" s="18"/>
      <c r="E19" s="18"/>
    </row>
    <row r="20" spans="1:7" x14ac:dyDescent="0.25">
      <c r="A20" s="3"/>
      <c r="B20" s="17">
        <f>SUM(B6,B12)</f>
        <v>2243383000</v>
      </c>
      <c r="C20" s="16">
        <f t="shared" ref="C20:G20" si="2">SUM(C6,C12)</f>
        <v>2257977000</v>
      </c>
      <c r="D20" s="39">
        <f t="shared" si="2"/>
        <v>2099193000</v>
      </c>
      <c r="E20" s="16">
        <f t="shared" si="2"/>
        <v>2195186000</v>
      </c>
      <c r="F20" s="16">
        <f t="shared" si="2"/>
        <v>2204368000</v>
      </c>
      <c r="G20" s="16">
        <f t="shared" si="2"/>
        <v>2204298000</v>
      </c>
    </row>
    <row r="21" spans="1:7" x14ac:dyDescent="0.25">
      <c r="B21" s="18"/>
      <c r="C21" s="18"/>
      <c r="D21" s="18"/>
      <c r="E21" s="18"/>
    </row>
    <row r="22" spans="1:7" ht="15.75" x14ac:dyDescent="0.25">
      <c r="A22" s="31" t="s">
        <v>54</v>
      </c>
      <c r="B22" s="16"/>
      <c r="C22" s="16"/>
      <c r="D22" s="16"/>
      <c r="E22" s="16"/>
    </row>
    <row r="23" spans="1:7" ht="15.75" x14ac:dyDescent="0.25">
      <c r="A23" s="32" t="s">
        <v>55</v>
      </c>
      <c r="B23" s="18"/>
      <c r="C23" s="18"/>
      <c r="D23" s="18"/>
      <c r="E23" s="18"/>
    </row>
    <row r="24" spans="1:7" x14ac:dyDescent="0.25">
      <c r="A24" s="30" t="s">
        <v>56</v>
      </c>
      <c r="B24" s="16">
        <f t="shared" ref="B24:G24" si="3">SUM(B25:B26)</f>
        <v>135038000</v>
      </c>
      <c r="C24" s="16">
        <f t="shared" si="3"/>
        <v>139570000</v>
      </c>
      <c r="D24" s="16">
        <f t="shared" si="3"/>
        <v>144837000</v>
      </c>
      <c r="E24" s="16">
        <f t="shared" si="3"/>
        <v>116193000</v>
      </c>
      <c r="F24" s="16">
        <f t="shared" si="3"/>
        <v>119516000</v>
      </c>
      <c r="G24" s="16">
        <f t="shared" si="3"/>
        <v>124286000</v>
      </c>
    </row>
    <row r="25" spans="1:7" x14ac:dyDescent="0.25">
      <c r="A25" s="6" t="s">
        <v>10</v>
      </c>
      <c r="B25" s="18">
        <v>85757000</v>
      </c>
      <c r="C25" s="18">
        <v>90302000</v>
      </c>
      <c r="D25" s="18">
        <v>93732000</v>
      </c>
      <c r="E25" s="18">
        <v>60931000</v>
      </c>
      <c r="F25" s="18">
        <v>63822000</v>
      </c>
      <c r="G25" s="18">
        <v>66573000</v>
      </c>
    </row>
    <row r="26" spans="1:7" x14ac:dyDescent="0.25">
      <c r="A26" s="6" t="s">
        <v>14</v>
      </c>
      <c r="B26" s="18">
        <v>49281000</v>
      </c>
      <c r="C26" s="18">
        <v>49268000</v>
      </c>
      <c r="D26" s="18">
        <v>51105000</v>
      </c>
      <c r="E26" s="18">
        <v>55262000</v>
      </c>
      <c r="F26" s="18">
        <v>55694000</v>
      </c>
      <c r="G26" s="18">
        <v>57713000</v>
      </c>
    </row>
    <row r="27" spans="1:7" x14ac:dyDescent="0.25">
      <c r="B27" s="18"/>
      <c r="C27" s="18"/>
      <c r="D27" s="18"/>
      <c r="E27" s="18"/>
    </row>
    <row r="28" spans="1:7" x14ac:dyDescent="0.25">
      <c r="A28" s="30" t="s">
        <v>57</v>
      </c>
      <c r="B28" s="16">
        <f t="shared" ref="B28:G28" si="4">SUM(B29:B41)</f>
        <v>823143000</v>
      </c>
      <c r="C28" s="16">
        <f t="shared" si="4"/>
        <v>825142000</v>
      </c>
      <c r="D28" s="16">
        <f t="shared" si="4"/>
        <v>649408000</v>
      </c>
      <c r="E28" s="16">
        <f t="shared" si="4"/>
        <v>762213000</v>
      </c>
      <c r="F28" s="16">
        <f t="shared" si="4"/>
        <v>759675000</v>
      </c>
      <c r="G28" s="16">
        <f t="shared" si="4"/>
        <v>758870000</v>
      </c>
    </row>
    <row r="29" spans="1:7" x14ac:dyDescent="0.25">
      <c r="A29" s="6" t="s">
        <v>25</v>
      </c>
      <c r="B29" s="18"/>
      <c r="C29" s="18"/>
      <c r="D29" s="18"/>
      <c r="E29" s="18"/>
      <c r="F29" s="18"/>
    </row>
    <row r="30" spans="1:7" x14ac:dyDescent="0.25">
      <c r="A30" s="6" t="s">
        <v>46</v>
      </c>
      <c r="B30" s="18">
        <v>23578000</v>
      </c>
      <c r="C30" s="18">
        <v>22910000</v>
      </c>
      <c r="D30" s="18">
        <v>11755000</v>
      </c>
      <c r="E30" s="18">
        <v>9810000</v>
      </c>
      <c r="F30" s="18">
        <v>9748000</v>
      </c>
      <c r="G30" s="18">
        <v>9750000</v>
      </c>
    </row>
    <row r="31" spans="1:7" x14ac:dyDescent="0.25">
      <c r="A31" s="6" t="s">
        <v>89</v>
      </c>
      <c r="B31" s="18">
        <v>44985000</v>
      </c>
      <c r="C31" s="18">
        <v>43306000</v>
      </c>
      <c r="D31" s="18">
        <v>16407000</v>
      </c>
      <c r="E31" s="18">
        <v>29434000</v>
      </c>
      <c r="F31" s="18">
        <v>32647000</v>
      </c>
      <c r="G31" s="18">
        <v>26147000</v>
      </c>
    </row>
    <row r="32" spans="1:7" x14ac:dyDescent="0.25">
      <c r="A32" s="6" t="s">
        <v>90</v>
      </c>
      <c r="B32" s="18">
        <v>2041000</v>
      </c>
      <c r="C32" s="18">
        <v>2167000</v>
      </c>
      <c r="D32" s="18">
        <v>2167000</v>
      </c>
      <c r="E32" s="18">
        <v>2026000</v>
      </c>
      <c r="F32" s="18">
        <v>2103000</v>
      </c>
      <c r="G32" s="18">
        <v>3172000</v>
      </c>
    </row>
    <row r="33" spans="1:7" x14ac:dyDescent="0.25">
      <c r="A33" s="6" t="s">
        <v>26</v>
      </c>
      <c r="B33" s="18">
        <v>507000</v>
      </c>
      <c r="C33" s="18">
        <v>1012000</v>
      </c>
      <c r="D33" s="18">
        <v>1953000</v>
      </c>
      <c r="E33" s="18">
        <v>559000</v>
      </c>
      <c r="F33" s="18">
        <v>1132000</v>
      </c>
      <c r="G33" s="18">
        <v>1047000</v>
      </c>
    </row>
    <row r="34" spans="1:7" x14ac:dyDescent="0.25">
      <c r="A34" s="6" t="s">
        <v>27</v>
      </c>
      <c r="B34" s="18"/>
      <c r="C34" s="18"/>
      <c r="D34" s="18"/>
      <c r="E34" s="18"/>
      <c r="F34" s="18"/>
    </row>
    <row r="35" spans="1:7" x14ac:dyDescent="0.25">
      <c r="A35" s="6" t="s">
        <v>47</v>
      </c>
      <c r="B35" s="18">
        <v>68402000</v>
      </c>
      <c r="C35" s="18">
        <v>70452000</v>
      </c>
      <c r="D35" s="18">
        <v>50618000</v>
      </c>
      <c r="E35" s="18">
        <v>80698000</v>
      </c>
      <c r="F35" s="18">
        <v>83321000</v>
      </c>
      <c r="G35" s="18">
        <v>83634000</v>
      </c>
    </row>
    <row r="36" spans="1:7" x14ac:dyDescent="0.25">
      <c r="A36" s="6" t="s">
        <v>28</v>
      </c>
      <c r="B36" s="18"/>
      <c r="C36" s="18"/>
      <c r="D36" s="18"/>
      <c r="E36" s="18"/>
      <c r="F36" s="18"/>
    </row>
    <row r="37" spans="1:7" x14ac:dyDescent="0.25">
      <c r="A37" s="6" t="s">
        <v>48</v>
      </c>
      <c r="B37" s="18">
        <v>2439000</v>
      </c>
      <c r="C37" s="18">
        <v>2439000</v>
      </c>
      <c r="D37" s="18">
        <v>2439000</v>
      </c>
      <c r="E37" s="18">
        <v>2439000</v>
      </c>
      <c r="F37" s="18">
        <v>2521000</v>
      </c>
      <c r="G37" s="18">
        <v>2521000</v>
      </c>
    </row>
    <row r="38" spans="1:7" x14ac:dyDescent="0.25">
      <c r="A38" s="6" t="s">
        <v>29</v>
      </c>
      <c r="B38" s="18">
        <v>39707000</v>
      </c>
      <c r="C38" s="18">
        <v>62869000</v>
      </c>
      <c r="D38" s="18">
        <v>37400000</v>
      </c>
      <c r="E38" s="18">
        <v>32413000</v>
      </c>
      <c r="F38" s="18">
        <v>27783000</v>
      </c>
      <c r="G38" s="18">
        <v>38896000</v>
      </c>
    </row>
    <row r="39" spans="1:7" x14ac:dyDescent="0.25">
      <c r="A39" s="6" t="s">
        <v>41</v>
      </c>
      <c r="B39" s="18">
        <v>27100000</v>
      </c>
      <c r="C39" s="18">
        <v>27763000</v>
      </c>
      <c r="D39" s="18">
        <v>12120000</v>
      </c>
      <c r="E39" s="18">
        <v>27863000</v>
      </c>
      <c r="F39" s="18">
        <v>19552000</v>
      </c>
      <c r="G39" s="18">
        <v>19678000</v>
      </c>
    </row>
    <row r="40" spans="1:7" x14ac:dyDescent="0.25">
      <c r="A40" t="s">
        <v>91</v>
      </c>
      <c r="B40" s="18">
        <v>279481000</v>
      </c>
      <c r="C40" s="18">
        <v>253854000</v>
      </c>
      <c r="D40" s="18">
        <v>239122000</v>
      </c>
      <c r="E40" s="18">
        <v>266783000</v>
      </c>
      <c r="F40" s="18">
        <v>266388000</v>
      </c>
      <c r="G40" s="18">
        <v>259545000</v>
      </c>
    </row>
    <row r="41" spans="1:7" x14ac:dyDescent="0.25">
      <c r="A41" t="s">
        <v>92</v>
      </c>
      <c r="B41" s="18">
        <v>334903000</v>
      </c>
      <c r="C41" s="18">
        <v>338370000</v>
      </c>
      <c r="D41" s="18">
        <v>275427000</v>
      </c>
      <c r="E41" s="18">
        <v>310188000</v>
      </c>
      <c r="F41" s="18">
        <v>314480000</v>
      </c>
      <c r="G41" s="18">
        <v>314480000</v>
      </c>
    </row>
    <row r="42" spans="1:7" x14ac:dyDescent="0.25">
      <c r="B42" s="18"/>
      <c r="C42" s="18"/>
      <c r="D42" s="18"/>
      <c r="E42" s="18"/>
    </row>
    <row r="43" spans="1:7" x14ac:dyDescent="0.25">
      <c r="A43" s="3"/>
      <c r="B43" s="16">
        <f t="shared" ref="B43:F43" si="5">SUM(B24,B28)</f>
        <v>958181000</v>
      </c>
      <c r="C43" s="16">
        <f t="shared" si="5"/>
        <v>964712000</v>
      </c>
      <c r="D43" s="16">
        <f t="shared" si="5"/>
        <v>794245000</v>
      </c>
      <c r="E43" s="16">
        <f t="shared" si="5"/>
        <v>878406000</v>
      </c>
      <c r="F43" s="16">
        <f t="shared" si="5"/>
        <v>879191000</v>
      </c>
      <c r="G43" s="16">
        <f>SUM(G24,G28)</f>
        <v>883156000</v>
      </c>
    </row>
    <row r="44" spans="1:7" x14ac:dyDescent="0.25">
      <c r="A44" s="3"/>
      <c r="B44" s="19"/>
      <c r="C44" s="19"/>
      <c r="D44" s="18"/>
      <c r="E44" s="18"/>
    </row>
    <row r="45" spans="1:7" x14ac:dyDescent="0.25">
      <c r="A45" s="3"/>
      <c r="B45" s="19"/>
      <c r="C45" s="19"/>
      <c r="D45" s="18"/>
      <c r="E45" s="18"/>
    </row>
    <row r="46" spans="1:7" x14ac:dyDescent="0.25">
      <c r="A46" s="30" t="s">
        <v>58</v>
      </c>
      <c r="B46" s="16">
        <f t="shared" ref="B46:G46" si="6">SUM(B47:B51)</f>
        <v>1285202000</v>
      </c>
      <c r="C46" s="16">
        <f t="shared" si="6"/>
        <v>1293265000</v>
      </c>
      <c r="D46" s="16">
        <f t="shared" si="6"/>
        <v>1304948000</v>
      </c>
      <c r="E46" s="16">
        <f t="shared" si="6"/>
        <v>1316780000</v>
      </c>
      <c r="F46" s="16">
        <f t="shared" si="6"/>
        <v>1325177000</v>
      </c>
      <c r="G46" s="16">
        <f t="shared" si="6"/>
        <v>1321142000</v>
      </c>
    </row>
    <row r="47" spans="1:7" x14ac:dyDescent="0.25">
      <c r="A47" t="s">
        <v>4</v>
      </c>
      <c r="B47" s="18">
        <v>293038000</v>
      </c>
      <c r="C47" s="18">
        <v>313552000</v>
      </c>
      <c r="D47" s="18">
        <v>313551000</v>
      </c>
      <c r="E47" s="18">
        <v>313551000</v>
      </c>
      <c r="F47" s="18">
        <v>313551000</v>
      </c>
      <c r="G47" s="18">
        <v>338635000</v>
      </c>
    </row>
    <row r="48" spans="1:7" x14ac:dyDescent="0.25">
      <c r="A48" t="s">
        <v>23</v>
      </c>
      <c r="B48" s="18"/>
      <c r="C48" s="18"/>
      <c r="D48" s="18"/>
      <c r="E48" s="18"/>
      <c r="F48">
        <v>4200000</v>
      </c>
    </row>
    <row r="49" spans="1:7" x14ac:dyDescent="0.25">
      <c r="A49" t="s">
        <v>24</v>
      </c>
      <c r="B49" s="18">
        <v>4200000</v>
      </c>
      <c r="C49" s="18">
        <v>4200000</v>
      </c>
      <c r="D49" s="18">
        <v>4200000</v>
      </c>
      <c r="E49" s="18">
        <v>4200000</v>
      </c>
      <c r="F49" s="18"/>
      <c r="G49" s="18">
        <v>4200000</v>
      </c>
    </row>
    <row r="50" spans="1:7" x14ac:dyDescent="0.25">
      <c r="A50" t="s">
        <v>15</v>
      </c>
      <c r="B50" s="18">
        <v>854514000</v>
      </c>
      <c r="C50" s="18">
        <v>850144000</v>
      </c>
      <c r="D50" s="18">
        <v>844856000</v>
      </c>
      <c r="E50" s="18">
        <v>835504000</v>
      </c>
      <c r="F50" s="18">
        <v>831414000</v>
      </c>
      <c r="G50" s="18">
        <v>827324000</v>
      </c>
    </row>
    <row r="51" spans="1:7" x14ac:dyDescent="0.25">
      <c r="A51" t="s">
        <v>16</v>
      </c>
      <c r="B51" s="18">
        <v>133450000</v>
      </c>
      <c r="C51" s="18">
        <v>125369000</v>
      </c>
      <c r="D51" s="18">
        <v>142341000</v>
      </c>
      <c r="E51" s="18">
        <v>163525000</v>
      </c>
      <c r="F51" s="18">
        <v>176012000</v>
      </c>
      <c r="G51" s="18">
        <v>150983000</v>
      </c>
    </row>
    <row r="52" spans="1:7" x14ac:dyDescent="0.25">
      <c r="A52" s="3"/>
      <c r="B52" s="19"/>
      <c r="C52" s="19"/>
      <c r="D52" s="18"/>
      <c r="E52" s="18"/>
    </row>
    <row r="53" spans="1:7" x14ac:dyDescent="0.25">
      <c r="A53" s="3"/>
      <c r="B53" s="19"/>
      <c r="C53" s="19"/>
      <c r="D53" s="18"/>
      <c r="E53" s="18"/>
    </row>
    <row r="54" spans="1:7" x14ac:dyDescent="0.25">
      <c r="A54" s="3"/>
      <c r="B54" s="17">
        <f t="shared" ref="B54:E54" si="7">SUM(B46,B43)</f>
        <v>2243383000</v>
      </c>
      <c r="C54" s="16">
        <f t="shared" si="7"/>
        <v>2257977000</v>
      </c>
      <c r="D54" s="16">
        <f t="shared" si="7"/>
        <v>2099193000</v>
      </c>
      <c r="E54" s="16">
        <f t="shared" si="7"/>
        <v>2195186000</v>
      </c>
      <c r="F54" s="16">
        <f>SUM(F46,F43)</f>
        <v>2204368000</v>
      </c>
      <c r="G54" s="16">
        <f>SUM(G46,G43)</f>
        <v>2204298000</v>
      </c>
    </row>
    <row r="55" spans="1:7" x14ac:dyDescent="0.25">
      <c r="B55" s="19"/>
      <c r="C55" s="19"/>
      <c r="D55" s="18"/>
      <c r="E55" s="18"/>
    </row>
    <row r="56" spans="1:7" x14ac:dyDescent="0.25">
      <c r="A56" s="33" t="s">
        <v>59</v>
      </c>
      <c r="B56" s="10">
        <f t="shared" ref="B56:G56" si="8">B46/(B47/10)</f>
        <v>43.857861437765749</v>
      </c>
      <c r="C56" s="10">
        <f t="shared" si="8"/>
        <v>41.24563070878196</v>
      </c>
      <c r="D56" s="10">
        <f t="shared" si="8"/>
        <v>41.618365114447094</v>
      </c>
      <c r="E56" s="10">
        <f t="shared" si="8"/>
        <v>41.995719994514452</v>
      </c>
      <c r="F56" s="10">
        <f t="shared" si="8"/>
        <v>42.26352331837564</v>
      </c>
      <c r="G56" s="10">
        <f t="shared" si="8"/>
        <v>39.013746364079317</v>
      </c>
    </row>
    <row r="57" spans="1:7" x14ac:dyDescent="0.25">
      <c r="A57" s="33" t="s">
        <v>60</v>
      </c>
      <c r="B57" s="5">
        <f t="shared" ref="B57:G57" si="9">B47/10</f>
        <v>29303800</v>
      </c>
      <c r="C57" s="5">
        <f t="shared" si="9"/>
        <v>31355200</v>
      </c>
      <c r="D57" s="5">
        <f t="shared" si="9"/>
        <v>31355100</v>
      </c>
      <c r="E57" s="5">
        <f t="shared" si="9"/>
        <v>31355100</v>
      </c>
      <c r="F57" s="5">
        <f t="shared" si="9"/>
        <v>31355100</v>
      </c>
      <c r="G57" s="5">
        <f t="shared" si="9"/>
        <v>33863500</v>
      </c>
    </row>
    <row r="58" spans="1:7" x14ac:dyDescent="0.25">
      <c r="B58" s="3"/>
      <c r="C58" s="3"/>
      <c r="D58" s="3"/>
    </row>
    <row r="59" spans="1:7" x14ac:dyDescent="0.25">
      <c r="B59" s="5"/>
      <c r="C59" s="5"/>
      <c r="D59" s="5"/>
      <c r="E59" s="5"/>
    </row>
    <row r="60" spans="1:7" x14ac:dyDescent="0.25">
      <c r="D60" s="1"/>
    </row>
    <row r="61" spans="1:7" x14ac:dyDescent="0.25">
      <c r="B61" s="3"/>
      <c r="C61" s="3"/>
      <c r="D61" s="3"/>
      <c r="E61" s="3"/>
      <c r="F61" s="37"/>
    </row>
    <row r="63" spans="1:7" x14ac:dyDescent="0.25">
      <c r="D63" s="3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7"/>
  <sheetViews>
    <sheetView workbookViewId="0">
      <pane xSplit="1" ySplit="4" topLeftCell="E5" activePane="bottomRight" state="frozen"/>
      <selection pane="topRight" activeCell="B1" sqref="B1"/>
      <selection pane="bottomLeft" activeCell="A6" sqref="A6"/>
      <selection pane="bottomRight" activeCell="G22" sqref="G22"/>
    </sheetView>
  </sheetViews>
  <sheetFormatPr defaultRowHeight="15" x14ac:dyDescent="0.25"/>
  <cols>
    <col min="1" max="1" width="31.7109375" bestFit="1" customWidth="1"/>
    <col min="2" max="2" width="15.28515625" bestFit="1" customWidth="1"/>
    <col min="3" max="3" width="14.5703125" customWidth="1"/>
    <col min="4" max="5" width="15.28515625" bestFit="1" customWidth="1"/>
    <col min="6" max="6" width="14.28515625" bestFit="1" customWidth="1"/>
    <col min="7" max="7" width="15.28515625" bestFit="1" customWidth="1"/>
    <col min="8" max="8" width="13.5703125" bestFit="1" customWidth="1"/>
  </cols>
  <sheetData>
    <row r="1" spans="1:8" ht="15.75" x14ac:dyDescent="0.25">
      <c r="A1" s="4" t="s">
        <v>18</v>
      </c>
      <c r="B1" s="1"/>
      <c r="C1" s="1"/>
      <c r="D1" s="1"/>
      <c r="E1" s="1"/>
    </row>
    <row r="2" spans="1:8" ht="15.75" x14ac:dyDescent="0.25">
      <c r="A2" s="4" t="s">
        <v>71</v>
      </c>
      <c r="B2" s="1"/>
      <c r="C2" s="1"/>
      <c r="D2" s="1"/>
      <c r="E2" s="1"/>
    </row>
    <row r="3" spans="1:8" ht="15.75" x14ac:dyDescent="0.25">
      <c r="A3" s="4" t="s">
        <v>50</v>
      </c>
      <c r="B3" s="36" t="s">
        <v>88</v>
      </c>
      <c r="C3" s="36" t="s">
        <v>87</v>
      </c>
      <c r="D3" s="36" t="s">
        <v>86</v>
      </c>
      <c r="E3" s="36" t="s">
        <v>88</v>
      </c>
      <c r="F3" s="36" t="s">
        <v>87</v>
      </c>
      <c r="G3" s="36" t="s">
        <v>86</v>
      </c>
    </row>
    <row r="4" spans="1:8" ht="15.75" x14ac:dyDescent="0.25">
      <c r="A4" s="4"/>
      <c r="B4" s="35">
        <v>43008</v>
      </c>
      <c r="C4" s="35">
        <v>43100</v>
      </c>
      <c r="D4" s="35">
        <v>43190</v>
      </c>
      <c r="E4" s="35">
        <v>43373</v>
      </c>
      <c r="F4" s="35">
        <v>43465</v>
      </c>
      <c r="G4" s="40">
        <v>43555</v>
      </c>
      <c r="H4" s="13"/>
    </row>
    <row r="5" spans="1:8" x14ac:dyDescent="0.25">
      <c r="A5" s="33" t="s">
        <v>61</v>
      </c>
      <c r="B5" s="18">
        <v>215115000</v>
      </c>
      <c r="C5" s="18">
        <v>415195000</v>
      </c>
      <c r="D5" s="18">
        <v>653574000</v>
      </c>
      <c r="E5" s="18">
        <v>209042000</v>
      </c>
      <c r="F5" s="1">
        <v>420286000</v>
      </c>
      <c r="G5" s="18">
        <v>520445000</v>
      </c>
      <c r="H5" s="1"/>
    </row>
    <row r="6" spans="1:8" x14ac:dyDescent="0.25">
      <c r="A6" t="s">
        <v>62</v>
      </c>
      <c r="B6" s="20">
        <v>177288000</v>
      </c>
      <c r="C6" s="20">
        <v>339406000</v>
      </c>
      <c r="D6" s="20">
        <v>535828000</v>
      </c>
      <c r="E6" s="20">
        <v>169695000</v>
      </c>
      <c r="F6" s="1">
        <v>341593000</v>
      </c>
      <c r="G6" s="28">
        <v>422693000</v>
      </c>
      <c r="H6" s="1"/>
    </row>
    <row r="7" spans="1:8" x14ac:dyDescent="0.25">
      <c r="A7" s="33" t="s">
        <v>0</v>
      </c>
      <c r="B7" s="16">
        <f t="shared" ref="B7:G7" si="0">B5-B6</f>
        <v>37827000</v>
      </c>
      <c r="C7" s="16">
        <f t="shared" si="0"/>
        <v>75789000</v>
      </c>
      <c r="D7" s="16">
        <f t="shared" si="0"/>
        <v>117746000</v>
      </c>
      <c r="E7" s="16">
        <f t="shared" si="0"/>
        <v>39347000</v>
      </c>
      <c r="F7" s="16">
        <f t="shared" si="0"/>
        <v>78693000</v>
      </c>
      <c r="G7" s="16">
        <f t="shared" si="0"/>
        <v>97752000</v>
      </c>
      <c r="H7" s="5"/>
    </row>
    <row r="8" spans="1:8" x14ac:dyDescent="0.25">
      <c r="B8" s="16"/>
      <c r="C8" s="16"/>
      <c r="D8" s="16"/>
      <c r="E8" s="21"/>
      <c r="F8" s="5"/>
      <c r="G8" s="5"/>
      <c r="H8" s="5"/>
    </row>
    <row r="9" spans="1:8" x14ac:dyDescent="0.25">
      <c r="A9" s="33" t="s">
        <v>63</v>
      </c>
      <c r="B9" s="17">
        <f t="shared" ref="B9:G9" si="1">SUM(B10:B11)</f>
        <v>11305000</v>
      </c>
      <c r="C9" s="17">
        <f t="shared" si="1"/>
        <v>22701000</v>
      </c>
      <c r="D9" s="17">
        <f t="shared" si="1"/>
        <v>32790000</v>
      </c>
      <c r="E9" s="17">
        <f t="shared" si="1"/>
        <v>10961000</v>
      </c>
      <c r="F9" s="17">
        <f t="shared" si="1"/>
        <v>23161000</v>
      </c>
      <c r="G9" s="17">
        <f t="shared" si="1"/>
        <v>32246000</v>
      </c>
      <c r="H9" s="1"/>
    </row>
    <row r="10" spans="1:8" x14ac:dyDescent="0.25">
      <c r="A10" s="6" t="s">
        <v>11</v>
      </c>
      <c r="B10" s="19">
        <v>6641000</v>
      </c>
      <c r="C10" s="19">
        <v>13313000</v>
      </c>
      <c r="D10" s="19">
        <v>18889000</v>
      </c>
      <c r="E10" s="19">
        <v>7582000</v>
      </c>
      <c r="F10" s="1">
        <v>16431000</v>
      </c>
      <c r="G10" s="19">
        <v>22116000</v>
      </c>
      <c r="H10" s="1"/>
    </row>
    <row r="11" spans="1:8" x14ac:dyDescent="0.25">
      <c r="A11" s="6" t="s">
        <v>12</v>
      </c>
      <c r="B11" s="19">
        <v>4664000</v>
      </c>
      <c r="C11" s="19">
        <v>9388000</v>
      </c>
      <c r="D11" s="19">
        <v>13901000</v>
      </c>
      <c r="E11" s="19">
        <v>3379000</v>
      </c>
      <c r="F11" s="19">
        <v>6730000</v>
      </c>
      <c r="G11" s="19">
        <v>10130000</v>
      </c>
      <c r="H11" s="1"/>
    </row>
    <row r="12" spans="1:8" x14ac:dyDescent="0.25">
      <c r="A12" s="33" t="s">
        <v>1</v>
      </c>
      <c r="B12" s="22">
        <f t="shared" ref="B12:G12" si="2">B7-B9</f>
        <v>26522000</v>
      </c>
      <c r="C12" s="22">
        <f t="shared" si="2"/>
        <v>53088000</v>
      </c>
      <c r="D12" s="22">
        <f t="shared" si="2"/>
        <v>84956000</v>
      </c>
      <c r="E12" s="22">
        <f t="shared" si="2"/>
        <v>28386000</v>
      </c>
      <c r="F12" s="22">
        <f t="shared" si="2"/>
        <v>55532000</v>
      </c>
      <c r="G12" s="22">
        <f t="shared" si="2"/>
        <v>65506000</v>
      </c>
      <c r="H12" s="8"/>
    </row>
    <row r="13" spans="1:8" x14ac:dyDescent="0.25">
      <c r="A13" s="34" t="s">
        <v>64</v>
      </c>
      <c r="B13" s="21"/>
      <c r="C13" s="21"/>
      <c r="D13" s="21"/>
      <c r="E13" s="21"/>
      <c r="F13" s="21"/>
      <c r="G13" s="8"/>
      <c r="H13" s="8"/>
    </row>
    <row r="14" spans="1:8" x14ac:dyDescent="0.25">
      <c r="A14" s="6" t="s">
        <v>2</v>
      </c>
      <c r="B14" s="23">
        <v>15883000</v>
      </c>
      <c r="C14" s="23">
        <v>31847000</v>
      </c>
      <c r="D14" s="23">
        <v>43945000</v>
      </c>
      <c r="E14" s="23">
        <v>16640000</v>
      </c>
      <c r="F14" s="28">
        <v>31760000</v>
      </c>
      <c r="G14" s="28">
        <v>43522000</v>
      </c>
      <c r="H14" s="1"/>
    </row>
    <row r="15" spans="1:8" x14ac:dyDescent="0.25">
      <c r="A15" s="6" t="s">
        <v>17</v>
      </c>
      <c r="B15" s="23">
        <v>0</v>
      </c>
      <c r="C15" s="23">
        <v>0</v>
      </c>
      <c r="D15" s="23">
        <v>0</v>
      </c>
      <c r="E15" s="23">
        <v>0</v>
      </c>
      <c r="F15" s="28">
        <v>0</v>
      </c>
      <c r="H15" s="1"/>
    </row>
    <row r="16" spans="1:8" x14ac:dyDescent="0.25">
      <c r="A16" s="33" t="s">
        <v>65</v>
      </c>
      <c r="B16" s="22">
        <f t="shared" ref="B16:G16" si="3">B12-B14+B15</f>
        <v>10639000</v>
      </c>
      <c r="C16" s="22">
        <f t="shared" si="3"/>
        <v>21241000</v>
      </c>
      <c r="D16" s="22">
        <f t="shared" si="3"/>
        <v>41011000</v>
      </c>
      <c r="E16" s="22">
        <f t="shared" si="3"/>
        <v>11746000</v>
      </c>
      <c r="F16" s="22">
        <f t="shared" si="3"/>
        <v>23772000</v>
      </c>
      <c r="G16" s="22">
        <f t="shared" si="3"/>
        <v>21984000</v>
      </c>
      <c r="H16" s="8"/>
    </row>
    <row r="17" spans="1:8" x14ac:dyDescent="0.25">
      <c r="A17" s="6" t="s">
        <v>5</v>
      </c>
      <c r="B17" s="23">
        <v>507000</v>
      </c>
      <c r="C17" s="23">
        <v>1012000</v>
      </c>
      <c r="D17" s="23">
        <v>1953000</v>
      </c>
      <c r="E17" s="23">
        <v>559000</v>
      </c>
      <c r="F17" s="8">
        <v>1132000</v>
      </c>
      <c r="G17" s="8">
        <v>1047000</v>
      </c>
      <c r="H17" s="8"/>
    </row>
    <row r="18" spans="1:8" x14ac:dyDescent="0.25">
      <c r="A18" s="33" t="s">
        <v>66</v>
      </c>
      <c r="B18" s="21">
        <f t="shared" ref="B18:G18" si="4">B16-B17</f>
        <v>10132000</v>
      </c>
      <c r="C18" s="21">
        <f t="shared" si="4"/>
        <v>20229000</v>
      </c>
      <c r="D18" s="21">
        <f t="shared" si="4"/>
        <v>39058000</v>
      </c>
      <c r="E18" s="21">
        <f t="shared" si="4"/>
        <v>11187000</v>
      </c>
      <c r="F18" s="21">
        <f t="shared" si="4"/>
        <v>22640000</v>
      </c>
      <c r="G18" s="21">
        <f t="shared" si="4"/>
        <v>20937000</v>
      </c>
      <c r="H18" s="8"/>
    </row>
    <row r="19" spans="1:8" x14ac:dyDescent="0.25">
      <c r="A19" s="3"/>
      <c r="B19" s="21"/>
      <c r="C19" s="21"/>
      <c r="D19" s="21"/>
      <c r="E19" s="21"/>
      <c r="F19" s="8"/>
      <c r="G19" s="8"/>
      <c r="H19" s="8"/>
    </row>
    <row r="20" spans="1:8" x14ac:dyDescent="0.25">
      <c r="A20" s="30" t="s">
        <v>67</v>
      </c>
      <c r="B20" s="21">
        <f t="shared" ref="B20:E20" si="5">B21+B22</f>
        <v>1422000</v>
      </c>
      <c r="C20" s="21">
        <f t="shared" si="5"/>
        <v>3459000</v>
      </c>
      <c r="D20" s="21">
        <f t="shared" si="5"/>
        <v>10602000</v>
      </c>
      <c r="E20" s="21">
        <f t="shared" si="5"/>
        <v>2343000</v>
      </c>
      <c r="F20" s="21">
        <f>F21+F22</f>
        <v>5398000</v>
      </c>
      <c r="G20" s="21">
        <f>G21+G22</f>
        <v>7730000</v>
      </c>
    </row>
    <row r="21" spans="1:8" x14ac:dyDescent="0.25">
      <c r="A21" s="6" t="s">
        <v>93</v>
      </c>
      <c r="B21" s="38">
        <v>1549000</v>
      </c>
      <c r="C21" s="21">
        <v>3599000</v>
      </c>
      <c r="D21" s="38">
        <v>8765000</v>
      </c>
      <c r="E21" s="38">
        <v>2257000</v>
      </c>
      <c r="F21" s="38">
        <v>4879000</v>
      </c>
      <c r="G21" s="41">
        <v>5193000</v>
      </c>
    </row>
    <row r="22" spans="1:8" x14ac:dyDescent="0.25">
      <c r="A22" s="6" t="s">
        <v>94</v>
      </c>
      <c r="B22" s="38">
        <v>-127000</v>
      </c>
      <c r="C22" s="21">
        <v>-140000</v>
      </c>
      <c r="D22" s="38">
        <v>1837000</v>
      </c>
      <c r="E22" s="38">
        <v>86000</v>
      </c>
      <c r="F22" s="38">
        <v>519000</v>
      </c>
      <c r="G22" s="41">
        <v>2537000</v>
      </c>
    </row>
    <row r="23" spans="1:8" x14ac:dyDescent="0.25">
      <c r="A23" s="33" t="s">
        <v>68</v>
      </c>
      <c r="B23" s="24">
        <f t="shared" ref="B23:G23" si="6">B18-B20</f>
        <v>8710000</v>
      </c>
      <c r="C23" s="24">
        <f t="shared" si="6"/>
        <v>16770000</v>
      </c>
      <c r="D23" s="24">
        <f t="shared" si="6"/>
        <v>28456000</v>
      </c>
      <c r="E23" s="24">
        <f t="shared" si="6"/>
        <v>8844000</v>
      </c>
      <c r="F23" s="24">
        <f t="shared" si="6"/>
        <v>17242000</v>
      </c>
      <c r="G23" s="24">
        <f t="shared" si="6"/>
        <v>13207000</v>
      </c>
      <c r="H23" s="8"/>
    </row>
    <row r="24" spans="1:8" x14ac:dyDescent="0.25">
      <c r="A24" s="3"/>
      <c r="B24" s="8"/>
      <c r="C24" s="8"/>
      <c r="D24" s="8"/>
      <c r="E24" s="8"/>
    </row>
    <row r="25" spans="1:8" x14ac:dyDescent="0.25">
      <c r="A25" s="33" t="s">
        <v>69</v>
      </c>
      <c r="B25" s="14">
        <f>B23/('1'!B47/10)</f>
        <v>0.29723107583316838</v>
      </c>
      <c r="C25" s="14">
        <f>C23/('1'!C47/10)</f>
        <v>0.5348395162524876</v>
      </c>
      <c r="D25" s="14">
        <f>D23/('1'!D47/10)</f>
        <v>0.90753976227152844</v>
      </c>
      <c r="E25" s="14">
        <f>E23/('1'!E47/10)</f>
        <v>0.28205937790024588</v>
      </c>
      <c r="F25" s="14">
        <f>F23/('1'!F47/10)</f>
        <v>0.5498945944997784</v>
      </c>
      <c r="G25" s="14">
        <f>G23/('1'!G47/10)</f>
        <v>0.39000693962526023</v>
      </c>
    </row>
    <row r="26" spans="1:8" x14ac:dyDescent="0.25">
      <c r="A26" s="34" t="s">
        <v>70</v>
      </c>
    </row>
    <row r="47" spans="1:1" x14ac:dyDescent="0.25">
      <c r="A4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4"/>
  <sheetViews>
    <sheetView tabSelected="1" zoomScaleNormal="100" workbookViewId="0">
      <pane xSplit="1" ySplit="4" topLeftCell="F29" activePane="bottomRight" state="frozen"/>
      <selection pane="topRight" activeCell="B1" sqref="B1"/>
      <selection pane="bottomLeft" activeCell="A6" sqref="A6"/>
      <selection pane="bottomRight" activeCell="M40" sqref="M40"/>
    </sheetView>
  </sheetViews>
  <sheetFormatPr defaultRowHeight="15" x14ac:dyDescent="0.25"/>
  <cols>
    <col min="1" max="1" width="40.7109375" bestFit="1" customWidth="1"/>
    <col min="2" max="3" width="14.42578125" customWidth="1"/>
    <col min="4" max="7" width="16" bestFit="1" customWidth="1"/>
  </cols>
  <sheetData>
    <row r="1" spans="1:7" ht="15.75" x14ac:dyDescent="0.25">
      <c r="A1" s="4" t="s">
        <v>18</v>
      </c>
      <c r="B1" s="4"/>
      <c r="C1" s="4"/>
      <c r="D1" s="11"/>
      <c r="E1" s="2"/>
    </row>
    <row r="2" spans="1:7" ht="15.75" x14ac:dyDescent="0.25">
      <c r="A2" s="4" t="s">
        <v>72</v>
      </c>
      <c r="B2" s="4"/>
      <c r="C2" s="4"/>
      <c r="D2" s="12"/>
      <c r="E2" s="12"/>
    </row>
    <row r="3" spans="1:7" ht="15.75" x14ac:dyDescent="0.25">
      <c r="A3" s="4" t="s">
        <v>50</v>
      </c>
      <c r="B3" s="36" t="s">
        <v>88</v>
      </c>
      <c r="C3" s="36" t="s">
        <v>87</v>
      </c>
      <c r="D3" s="36" t="s">
        <v>86</v>
      </c>
      <c r="E3" s="36" t="s">
        <v>88</v>
      </c>
      <c r="F3" s="36" t="s">
        <v>87</v>
      </c>
      <c r="G3" s="36" t="s">
        <v>86</v>
      </c>
    </row>
    <row r="4" spans="1:7" ht="15.75" x14ac:dyDescent="0.25">
      <c r="A4" s="4"/>
      <c r="B4" s="35">
        <v>43008</v>
      </c>
      <c r="C4" s="35">
        <v>43100</v>
      </c>
      <c r="D4" s="35">
        <v>43190</v>
      </c>
      <c r="E4" s="35">
        <v>43373</v>
      </c>
      <c r="F4" s="35">
        <v>43465</v>
      </c>
      <c r="G4" s="40">
        <v>43555</v>
      </c>
    </row>
    <row r="5" spans="1:7" x14ac:dyDescent="0.25">
      <c r="A5" s="33" t="s">
        <v>73</v>
      </c>
    </row>
    <row r="6" spans="1:7" x14ac:dyDescent="0.25">
      <c r="A6" t="s">
        <v>30</v>
      </c>
      <c r="B6" s="18">
        <v>206185000</v>
      </c>
      <c r="C6" s="18">
        <v>395433000</v>
      </c>
      <c r="D6" s="18">
        <v>776071000</v>
      </c>
      <c r="E6" s="18">
        <v>221700000</v>
      </c>
      <c r="F6" s="18">
        <v>423243000</v>
      </c>
      <c r="G6" s="18">
        <v>524977000</v>
      </c>
    </row>
    <row r="7" spans="1:7" x14ac:dyDescent="0.25">
      <c r="A7" s="6" t="s">
        <v>31</v>
      </c>
      <c r="B7" s="18">
        <v>-160348000</v>
      </c>
      <c r="C7" s="18">
        <v>-312705000</v>
      </c>
      <c r="D7" s="18">
        <v>-387607000</v>
      </c>
      <c r="E7" s="18">
        <v>-160935000</v>
      </c>
      <c r="F7" s="18">
        <v>-318340000</v>
      </c>
      <c r="G7" s="18">
        <v>-316161000</v>
      </c>
    </row>
    <row r="8" spans="1:7" x14ac:dyDescent="0.25">
      <c r="A8" s="6" t="s">
        <v>32</v>
      </c>
      <c r="B8" s="18">
        <v>-10137000</v>
      </c>
      <c r="C8" s="18">
        <v>-13125000</v>
      </c>
      <c r="D8" s="18">
        <v>-22254000</v>
      </c>
      <c r="E8" s="18">
        <v>-4381000</v>
      </c>
      <c r="F8" s="18">
        <v>-8351000</v>
      </c>
      <c r="G8" s="18">
        <v>-14751000</v>
      </c>
    </row>
    <row r="9" spans="1:7" x14ac:dyDescent="0.25">
      <c r="A9" s="6" t="s">
        <v>33</v>
      </c>
      <c r="B9" s="18">
        <v>-2488000</v>
      </c>
      <c r="C9" s="18">
        <v>-2488000</v>
      </c>
      <c r="D9" s="18">
        <v>-2488000</v>
      </c>
      <c r="E9" s="18">
        <v>-2440000</v>
      </c>
      <c r="F9" s="18">
        <v>-2440000</v>
      </c>
      <c r="G9" s="18">
        <v>-2440000</v>
      </c>
    </row>
    <row r="10" spans="1:7" x14ac:dyDescent="0.25">
      <c r="A10" s="6" t="s">
        <v>34</v>
      </c>
      <c r="B10" s="18"/>
      <c r="C10" s="18"/>
      <c r="D10" s="18"/>
      <c r="E10" s="18"/>
      <c r="F10" s="18"/>
    </row>
    <row r="11" spans="1:7" x14ac:dyDescent="0.25">
      <c r="A11" s="3"/>
      <c r="B11" s="22">
        <f t="shared" ref="B11:G11" si="0">SUM(B6:B10)</f>
        <v>33212000</v>
      </c>
      <c r="C11" s="22">
        <f t="shared" si="0"/>
        <v>67115000</v>
      </c>
      <c r="D11" s="22">
        <f t="shared" si="0"/>
        <v>363722000</v>
      </c>
      <c r="E11" s="22">
        <f>SUM(E6:E10)</f>
        <v>53944000</v>
      </c>
      <c r="F11" s="22">
        <f t="shared" si="0"/>
        <v>94112000</v>
      </c>
      <c r="G11" s="22">
        <f t="shared" si="0"/>
        <v>191625000</v>
      </c>
    </row>
    <row r="12" spans="1:7" x14ac:dyDescent="0.25">
      <c r="B12" s="18"/>
      <c r="C12" s="18"/>
      <c r="D12" s="18"/>
      <c r="E12" s="18"/>
    </row>
    <row r="13" spans="1:7" x14ac:dyDescent="0.25">
      <c r="A13" s="33" t="s">
        <v>74</v>
      </c>
      <c r="B13" s="18"/>
      <c r="C13" s="18"/>
      <c r="D13" s="18"/>
      <c r="E13" s="18"/>
    </row>
    <row r="14" spans="1:7" x14ac:dyDescent="0.25">
      <c r="A14" s="6" t="s">
        <v>13</v>
      </c>
      <c r="B14" s="18">
        <v>-62131000</v>
      </c>
      <c r="C14" s="18">
        <v>-62131000</v>
      </c>
      <c r="D14" s="18">
        <v>-236385000</v>
      </c>
      <c r="E14" s="18">
        <v>-20057000</v>
      </c>
      <c r="F14" s="18">
        <v>-42299000</v>
      </c>
      <c r="G14" s="18">
        <v>-112400000</v>
      </c>
    </row>
    <row r="15" spans="1:7" x14ac:dyDescent="0.25">
      <c r="A15" s="6" t="s">
        <v>35</v>
      </c>
      <c r="B15" s="18">
        <v>12565000</v>
      </c>
      <c r="C15" s="18">
        <v>12565000</v>
      </c>
      <c r="D15" s="18">
        <v>-9016000</v>
      </c>
      <c r="E15" s="18">
        <v>-2469000</v>
      </c>
      <c r="F15" s="18">
        <v>-5039000</v>
      </c>
      <c r="G15" s="18">
        <v>-16646000</v>
      </c>
    </row>
    <row r="16" spans="1:7" x14ac:dyDescent="0.25">
      <c r="A16" s="6" t="s">
        <v>39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</row>
    <row r="17" spans="1:7" x14ac:dyDescent="0.25">
      <c r="A17" s="3"/>
      <c r="B17" s="22">
        <f t="shared" ref="B17:G17" si="1">SUM(B14:B16)</f>
        <v>-49566000</v>
      </c>
      <c r="C17" s="22">
        <f t="shared" si="1"/>
        <v>-49566000</v>
      </c>
      <c r="D17" s="22">
        <f t="shared" si="1"/>
        <v>-245401000</v>
      </c>
      <c r="E17" s="22">
        <f t="shared" si="1"/>
        <v>-22526000</v>
      </c>
      <c r="F17" s="22">
        <f t="shared" si="1"/>
        <v>-47338000</v>
      </c>
      <c r="G17" s="22">
        <f t="shared" si="1"/>
        <v>-129046000</v>
      </c>
    </row>
    <row r="18" spans="1:7" x14ac:dyDescent="0.25">
      <c r="B18" s="18"/>
      <c r="C18" s="18"/>
      <c r="D18" s="18"/>
      <c r="E18" s="18"/>
    </row>
    <row r="19" spans="1:7" x14ac:dyDescent="0.25">
      <c r="A19" s="33" t="s">
        <v>75</v>
      </c>
      <c r="B19" s="18"/>
      <c r="C19" s="18"/>
      <c r="D19" s="18"/>
      <c r="E19" s="18"/>
    </row>
    <row r="20" spans="1:7" x14ac:dyDescent="0.25">
      <c r="A20" s="6" t="s">
        <v>36</v>
      </c>
      <c r="B20" s="18">
        <v>6772000</v>
      </c>
      <c r="C20" s="18">
        <v>-18853000</v>
      </c>
      <c r="D20" s="18">
        <v>-33585000</v>
      </c>
      <c r="E20" s="18">
        <v>-6180000</v>
      </c>
      <c r="F20" s="18">
        <v>-6575000</v>
      </c>
      <c r="G20" s="18">
        <v>-13418000</v>
      </c>
    </row>
    <row r="21" spans="1:7" x14ac:dyDescent="0.25">
      <c r="A21" s="6" t="s">
        <v>42</v>
      </c>
      <c r="B21" s="18">
        <v>42174000</v>
      </c>
      <c r="C21" s="18">
        <v>46719000</v>
      </c>
      <c r="D21" s="18">
        <v>50149000</v>
      </c>
      <c r="E21" s="18">
        <v>-36101000</v>
      </c>
      <c r="F21" s="18">
        <v>8584000</v>
      </c>
      <c r="G21" s="18">
        <v>8584000</v>
      </c>
    </row>
    <row r="22" spans="1:7" x14ac:dyDescent="0.25">
      <c r="A22" s="6" t="s">
        <v>41</v>
      </c>
      <c r="B22" s="18">
        <v>5730000</v>
      </c>
      <c r="C22" s="18">
        <v>6393000</v>
      </c>
      <c r="D22" s="18">
        <v>-9250000</v>
      </c>
      <c r="E22" s="18">
        <v>23684000</v>
      </c>
      <c r="F22" s="18">
        <v>15373000</v>
      </c>
      <c r="G22" s="18">
        <v>-30460000</v>
      </c>
    </row>
    <row r="23" spans="1:7" x14ac:dyDescent="0.25">
      <c r="A23" s="6" t="s">
        <v>37</v>
      </c>
      <c r="B23" s="18">
        <v>-23784000</v>
      </c>
      <c r="C23" s="18">
        <v>-20317000</v>
      </c>
      <c r="D23" s="18">
        <v>-83261000</v>
      </c>
      <c r="E23" s="18">
        <v>4292000</v>
      </c>
      <c r="F23" s="18">
        <v>-33211000</v>
      </c>
      <c r="G23" s="18">
        <v>15499000</v>
      </c>
    </row>
    <row r="24" spans="1:7" x14ac:dyDescent="0.25">
      <c r="A24" s="6" t="s">
        <v>34</v>
      </c>
      <c r="B24" s="18">
        <v>-15883000</v>
      </c>
      <c r="C24" s="18">
        <v>-33526000</v>
      </c>
      <c r="D24" s="18">
        <v>-43945000</v>
      </c>
      <c r="E24" s="18">
        <v>-16640000</v>
      </c>
      <c r="F24" s="18">
        <v>-31760000</v>
      </c>
      <c r="G24" s="18">
        <v>-43522000</v>
      </c>
    </row>
    <row r="25" spans="1:7" x14ac:dyDescent="0.25">
      <c r="A25" s="6" t="s">
        <v>38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</row>
    <row r="26" spans="1:7" x14ac:dyDescent="0.25">
      <c r="A26" s="3"/>
      <c r="B26" s="25">
        <f t="shared" ref="B26:E26" si="2">SUM(B20:B25)</f>
        <v>15009000</v>
      </c>
      <c r="C26" s="25">
        <f>SUM(C20:C25)</f>
        <v>-19584000</v>
      </c>
      <c r="D26" s="25">
        <f t="shared" si="2"/>
        <v>-119892000</v>
      </c>
      <c r="E26" s="25">
        <f t="shared" si="2"/>
        <v>-30945000</v>
      </c>
      <c r="F26" s="25">
        <f>SUM(F20:F25)</f>
        <v>-47589000</v>
      </c>
      <c r="G26" s="25">
        <f>SUM(G20:G25)</f>
        <v>-63317000</v>
      </c>
    </row>
    <row r="27" spans="1:7" x14ac:dyDescent="0.25">
      <c r="B27" s="18"/>
      <c r="C27" s="18"/>
      <c r="D27" s="18"/>
      <c r="E27" s="18"/>
    </row>
    <row r="28" spans="1:7" x14ac:dyDescent="0.25">
      <c r="A28" s="3" t="s">
        <v>76</v>
      </c>
      <c r="B28" s="16">
        <f t="shared" ref="B28:G28" si="3">SUM(B11,B17,B26)</f>
        <v>-1345000</v>
      </c>
      <c r="C28" s="16">
        <f t="shared" si="3"/>
        <v>-2035000</v>
      </c>
      <c r="D28" s="16">
        <f t="shared" si="3"/>
        <v>-1571000</v>
      </c>
      <c r="E28" s="16">
        <f t="shared" si="3"/>
        <v>473000</v>
      </c>
      <c r="F28" s="16">
        <f t="shared" si="3"/>
        <v>-815000</v>
      </c>
      <c r="G28" s="16">
        <f t="shared" si="3"/>
        <v>-738000</v>
      </c>
    </row>
    <row r="29" spans="1:7" x14ac:dyDescent="0.25">
      <c r="A29" s="34" t="s">
        <v>77</v>
      </c>
      <c r="B29" s="18">
        <v>2139000</v>
      </c>
      <c r="C29" s="18">
        <v>2139000</v>
      </c>
      <c r="D29" s="19">
        <v>2139000</v>
      </c>
      <c r="E29" s="18"/>
      <c r="F29" s="18">
        <v>2435000</v>
      </c>
      <c r="G29" s="18">
        <v>2435000</v>
      </c>
    </row>
    <row r="30" spans="1:7" x14ac:dyDescent="0.25">
      <c r="A30" s="33" t="s">
        <v>78</v>
      </c>
      <c r="B30" s="16">
        <f t="shared" ref="B30:G30" si="4">SUM(B28:B29)</f>
        <v>794000</v>
      </c>
      <c r="C30" s="16">
        <f t="shared" si="4"/>
        <v>104000</v>
      </c>
      <c r="D30" s="16">
        <f t="shared" si="4"/>
        <v>568000</v>
      </c>
      <c r="E30" s="16">
        <f t="shared" si="4"/>
        <v>473000</v>
      </c>
      <c r="F30" s="16">
        <f t="shared" si="4"/>
        <v>1620000</v>
      </c>
      <c r="G30" s="16">
        <f t="shared" si="4"/>
        <v>1697000</v>
      </c>
    </row>
    <row r="31" spans="1:7" x14ac:dyDescent="0.25">
      <c r="B31" s="18"/>
      <c r="C31" s="18"/>
      <c r="D31" s="18"/>
      <c r="E31" s="18"/>
    </row>
    <row r="33" spans="1:7" x14ac:dyDescent="0.25">
      <c r="A33" s="33" t="s">
        <v>79</v>
      </c>
      <c r="B33" s="9">
        <f>B11/('1'!B47/10)</f>
        <v>1.1333683686074842</v>
      </c>
      <c r="C33" s="9">
        <f>C11/('1'!C47/10)</f>
        <v>2.1404743072919326</v>
      </c>
      <c r="D33" s="9">
        <f>D11/('1'!D47/10)</f>
        <v>11.600090575376893</v>
      </c>
      <c r="E33" s="9">
        <f>E11/('1'!E47/10)</f>
        <v>1.7204218771427933</v>
      </c>
      <c r="F33" s="9">
        <f>F11/('1'!F47/10)</f>
        <v>3.0014893908805904</v>
      </c>
      <c r="G33" s="9">
        <f>G11/('1'!G47/10)</f>
        <v>5.6587476191179293</v>
      </c>
    </row>
    <row r="34" spans="1:7" x14ac:dyDescent="0.25">
      <c r="A34" s="33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9" sqref="H9"/>
    </sheetView>
  </sheetViews>
  <sheetFormatPr defaultRowHeight="15" x14ac:dyDescent="0.25"/>
  <cols>
    <col min="1" max="1" width="16.5703125" bestFit="1" customWidth="1"/>
    <col min="2" max="2" width="14.28515625" customWidth="1"/>
    <col min="3" max="3" width="14.42578125" customWidth="1"/>
    <col min="4" max="4" width="14.28515625" customWidth="1"/>
    <col min="5" max="5" width="13.140625" customWidth="1"/>
    <col min="6" max="6" width="15" customWidth="1"/>
  </cols>
  <sheetData>
    <row r="1" spans="1:6" ht="15.75" x14ac:dyDescent="0.25">
      <c r="A1" s="4" t="s">
        <v>18</v>
      </c>
    </row>
    <row r="2" spans="1:6" x14ac:dyDescent="0.25">
      <c r="A2" s="3" t="s">
        <v>81</v>
      </c>
    </row>
    <row r="3" spans="1:6" ht="15.75" x14ac:dyDescent="0.25">
      <c r="A3" s="4" t="s">
        <v>50</v>
      </c>
    </row>
    <row r="4" spans="1:6" x14ac:dyDescent="0.25">
      <c r="B4" s="36" t="s">
        <v>88</v>
      </c>
      <c r="C4" s="36" t="s">
        <v>87</v>
      </c>
      <c r="D4" s="36" t="s">
        <v>86</v>
      </c>
      <c r="E4" s="36" t="s">
        <v>88</v>
      </c>
      <c r="F4" s="36" t="s">
        <v>87</v>
      </c>
    </row>
    <row r="5" spans="1:6" ht="15.75" x14ac:dyDescent="0.25">
      <c r="A5" s="3"/>
      <c r="B5" s="35">
        <v>43008</v>
      </c>
      <c r="C5" s="35">
        <v>43100</v>
      </c>
      <c r="D5" s="35">
        <v>43190</v>
      </c>
      <c r="E5" s="35">
        <v>43373</v>
      </c>
      <c r="F5" s="35">
        <v>43465</v>
      </c>
    </row>
    <row r="6" spans="1:6" x14ac:dyDescent="0.25">
      <c r="A6" s="6" t="s">
        <v>82</v>
      </c>
      <c r="B6" s="26">
        <f>'2'!B23/'1'!B20</f>
        <v>3.8825291980905622E-3</v>
      </c>
      <c r="C6" s="26">
        <f>'2'!C23/'1'!C20</f>
        <v>7.4270021350970362E-3</v>
      </c>
      <c r="D6" s="26">
        <f>'2'!D23/'1'!D20</f>
        <v>1.3555685446740724E-2</v>
      </c>
      <c r="E6" s="26">
        <f>'2'!E23/'1'!E20</f>
        <v>4.0288157814417549E-3</v>
      </c>
      <c r="F6" s="26">
        <f>'2'!F23/'1'!F20</f>
        <v>7.8217430120560635E-3</v>
      </c>
    </row>
    <row r="7" spans="1:6" x14ac:dyDescent="0.25">
      <c r="A7" s="6" t="s">
        <v>83</v>
      </c>
      <c r="B7" s="26">
        <f>'2'!B23/'1'!B46</f>
        <v>6.7771447601233112E-3</v>
      </c>
      <c r="C7" s="26">
        <f>'2'!C23/'1'!C46</f>
        <v>1.2967179966982791E-2</v>
      </c>
      <c r="D7" s="26">
        <f>'2'!D23/'1'!D46</f>
        <v>2.1806232892038611E-2</v>
      </c>
      <c r="E7" s="26">
        <f>'2'!E23/'1'!E46</f>
        <v>6.7163839061954158E-3</v>
      </c>
      <c r="F7" s="26">
        <f>'2'!F23/'1'!F46</f>
        <v>1.3011092103168104E-2</v>
      </c>
    </row>
    <row r="8" spans="1:6" x14ac:dyDescent="0.25">
      <c r="A8" s="6" t="s">
        <v>43</v>
      </c>
      <c r="B8" s="15">
        <f>'1'!B25/'1'!B46</f>
        <v>6.6726475682421904E-2</v>
      </c>
      <c r="C8" s="15">
        <f>'1'!C25/'1'!C46</f>
        <v>6.9824823218752538E-2</v>
      </c>
      <c r="D8" s="15">
        <f>'1'!D25/'1'!D46</f>
        <v>7.1828149474155292E-2</v>
      </c>
      <c r="E8" s="15">
        <f>'1'!E25/'1'!E46</f>
        <v>4.6272725891948543E-2</v>
      </c>
      <c r="F8" s="15">
        <f>'1'!F25/'1'!F46</f>
        <v>4.8161113571998308E-2</v>
      </c>
    </row>
    <row r="9" spans="1:6" x14ac:dyDescent="0.25">
      <c r="A9" s="6" t="s">
        <v>44</v>
      </c>
      <c r="B9" s="27">
        <f>'1'!B12/'1'!B28</f>
        <v>1.1555707817475214</v>
      </c>
      <c r="C9" s="27">
        <f>'1'!C12/'1'!C28</f>
        <v>1.1830181956560204</v>
      </c>
      <c r="D9" s="27">
        <f>'1'!D12/'1'!D28</f>
        <v>1.0062749457967872</v>
      </c>
      <c r="E9" s="27">
        <f>'1'!E12/'1'!E28</f>
        <v>0.94635751423814607</v>
      </c>
      <c r="F9" s="27">
        <f>'1'!F12/'1'!F28</f>
        <v>0.95538223582453019</v>
      </c>
    </row>
    <row r="10" spans="1:6" x14ac:dyDescent="0.25">
      <c r="A10" s="6" t="s">
        <v>84</v>
      </c>
      <c r="B10" s="26">
        <f>'2'!B23/'2'!B5</f>
        <v>4.0489970480905565E-2</v>
      </c>
      <c r="C10" s="26">
        <f>'2'!C23/'2'!C5</f>
        <v>4.0390659810450515E-2</v>
      </c>
      <c r="D10" s="26">
        <f>'2'!D23/'2'!D5</f>
        <v>4.353906367144348E-2</v>
      </c>
      <c r="E10" s="26">
        <f>'2'!E23/'2'!E5</f>
        <v>4.2307287530735448E-2</v>
      </c>
      <c r="F10" s="26">
        <f>'2'!F23/'2'!F5</f>
        <v>4.1024445258704786E-2</v>
      </c>
    </row>
    <row r="11" spans="1:6" x14ac:dyDescent="0.25">
      <c r="A11" t="s">
        <v>45</v>
      </c>
      <c r="B11" s="26">
        <f>'2'!B12/'2'!B5</f>
        <v>0.12329219254817191</v>
      </c>
      <c r="C11" s="26">
        <f>'2'!C12/'2'!C5</f>
        <v>0.12786281145004155</v>
      </c>
      <c r="D11" s="26">
        <f>'2'!D12/'2'!D5</f>
        <v>0.12998681098085296</v>
      </c>
      <c r="E11" s="26">
        <f>'2'!E12/'2'!E5</f>
        <v>0.13579089369600367</v>
      </c>
      <c r="F11" s="26">
        <f>'2'!F12/'2'!F5</f>
        <v>0.13212907401150645</v>
      </c>
    </row>
    <row r="12" spans="1:6" x14ac:dyDescent="0.25">
      <c r="A12" s="6" t="s">
        <v>85</v>
      </c>
      <c r="B12" s="26">
        <f>'2'!B23/('1'!B46+'1'!B25)</f>
        <v>6.3532169816894598E-3</v>
      </c>
      <c r="C12" s="26">
        <f>'2'!C23/('1'!C46+'1'!C25)</f>
        <v>1.2120844165840902E-2</v>
      </c>
      <c r="D12" s="26">
        <f>'2'!D23/('1'!D46+'1'!D25)</f>
        <v>2.0344896616810135E-2</v>
      </c>
      <c r="E12" s="26">
        <f>'2'!E23/('1'!E46+'1'!E25)</f>
        <v>6.4193433891432967E-3</v>
      </c>
      <c r="F12" s="26">
        <f>'2'!F23/('1'!F46+'1'!F25)</f>
        <v>1.2413255877074066E-2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2020-04-11T15:48:08Z</dcterms:modified>
</cp:coreProperties>
</file>