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gXMgJtF5zx9TYR6TdCnshlm4b3Aw=="/>
    </ext>
  </extLst>
</workbook>
</file>

<file path=xl/calcChain.xml><?xml version="1.0" encoding="utf-8"?>
<calcChain xmlns="http://schemas.openxmlformats.org/spreadsheetml/2006/main">
  <c r="F9" i="4" l="1"/>
  <c r="C9" i="4"/>
  <c r="B9" i="4"/>
  <c r="H31" i="3"/>
  <c r="G31" i="3"/>
  <c r="F31" i="3"/>
  <c r="E31" i="3"/>
  <c r="D31" i="3"/>
  <c r="C31" i="3"/>
  <c r="B31" i="3"/>
  <c r="H30" i="3"/>
  <c r="G30" i="3"/>
  <c r="D30" i="3"/>
  <c r="C30" i="3"/>
  <c r="B30" i="3"/>
  <c r="B27" i="3"/>
  <c r="B24" i="3"/>
  <c r="H22" i="3"/>
  <c r="G22" i="3"/>
  <c r="F22" i="3"/>
  <c r="E22" i="3"/>
  <c r="D22" i="3"/>
  <c r="C22" i="3"/>
  <c r="B22" i="3"/>
  <c r="H17" i="3"/>
  <c r="G17" i="3"/>
  <c r="F17" i="3"/>
  <c r="E17" i="3"/>
  <c r="D17" i="3"/>
  <c r="C17" i="3"/>
  <c r="H12" i="3"/>
  <c r="G12" i="3"/>
  <c r="F12" i="3"/>
  <c r="F30" i="3" s="1"/>
  <c r="E12" i="3"/>
  <c r="E30" i="3" s="1"/>
  <c r="D12" i="3"/>
  <c r="C12" i="3"/>
  <c r="H30" i="2"/>
  <c r="G30" i="2"/>
  <c r="F30" i="2"/>
  <c r="E30" i="2"/>
  <c r="D30" i="2"/>
  <c r="C30" i="2"/>
  <c r="B30" i="2"/>
  <c r="F23" i="2"/>
  <c r="E23" i="2"/>
  <c r="D23" i="2"/>
  <c r="C23" i="2"/>
  <c r="B23" i="2"/>
  <c r="H20" i="2"/>
  <c r="H22" i="2" s="1"/>
  <c r="H26" i="2" s="1"/>
  <c r="H29" i="2" s="1"/>
  <c r="D20" i="2"/>
  <c r="H17" i="2"/>
  <c r="G17" i="2"/>
  <c r="G20" i="2" s="1"/>
  <c r="G22" i="2" s="1"/>
  <c r="G26" i="2" s="1"/>
  <c r="G29" i="2" s="1"/>
  <c r="D17" i="2"/>
  <c r="C17" i="2"/>
  <c r="C20" i="2" s="1"/>
  <c r="H12" i="2"/>
  <c r="G12" i="2"/>
  <c r="F12" i="2"/>
  <c r="E12" i="2"/>
  <c r="D12" i="2"/>
  <c r="C12" i="2"/>
  <c r="B12" i="2"/>
  <c r="H10" i="2"/>
  <c r="G10" i="2"/>
  <c r="F10" i="2"/>
  <c r="E10" i="2"/>
  <c r="E17" i="2" s="1"/>
  <c r="E20" i="2" s="1"/>
  <c r="E11" i="4" s="1"/>
  <c r="D10" i="2"/>
  <c r="C10" i="2"/>
  <c r="B10" i="2"/>
  <c r="H52" i="1"/>
  <c r="G52" i="1"/>
  <c r="F52" i="1"/>
  <c r="E52" i="1"/>
  <c r="D52" i="1"/>
  <c r="C52" i="1"/>
  <c r="B52" i="1"/>
  <c r="H51" i="1"/>
  <c r="G51" i="1"/>
  <c r="C51" i="1"/>
  <c r="H47" i="1"/>
  <c r="G47" i="1"/>
  <c r="E47" i="1"/>
  <c r="F45" i="1"/>
  <c r="F47" i="1" s="1"/>
  <c r="E45" i="1"/>
  <c r="D45" i="1"/>
  <c r="D47" i="1" s="1"/>
  <c r="C45" i="1"/>
  <c r="C47" i="1" s="1"/>
  <c r="B45" i="1"/>
  <c r="B47" i="1" s="1"/>
  <c r="F36" i="1"/>
  <c r="E36" i="1"/>
  <c r="B36" i="1"/>
  <c r="H35" i="1"/>
  <c r="G35" i="1"/>
  <c r="F35" i="1"/>
  <c r="E35" i="1"/>
  <c r="D35" i="1"/>
  <c r="D9" i="4" s="1"/>
  <c r="C35" i="1"/>
  <c r="B35" i="1"/>
  <c r="H26" i="1"/>
  <c r="G26" i="1"/>
  <c r="G36" i="1" s="1"/>
  <c r="G49" i="1" s="1"/>
  <c r="F26" i="1"/>
  <c r="E26" i="1"/>
  <c r="D26" i="1"/>
  <c r="C26" i="1"/>
  <c r="C36" i="1" s="1"/>
  <c r="B26" i="1"/>
  <c r="G19" i="1"/>
  <c r="F19" i="1"/>
  <c r="C19" i="1"/>
  <c r="B19" i="1"/>
  <c r="H18" i="1"/>
  <c r="G18" i="1"/>
  <c r="F18" i="1"/>
  <c r="E18" i="1"/>
  <c r="E9" i="4" s="1"/>
  <c r="D18" i="1"/>
  <c r="C18" i="1"/>
  <c r="B18" i="1"/>
  <c r="H11" i="1"/>
  <c r="H19" i="1" s="1"/>
  <c r="G11" i="1"/>
  <c r="F11" i="1"/>
  <c r="E11" i="1"/>
  <c r="D11" i="1"/>
  <c r="D19" i="1" s="1"/>
  <c r="C11" i="1"/>
  <c r="B11" i="1"/>
  <c r="D8" i="4" l="1"/>
  <c r="D51" i="1"/>
  <c r="C11" i="4"/>
  <c r="C22" i="2"/>
  <c r="C26" i="2" s="1"/>
  <c r="E19" i="1"/>
  <c r="E22" i="2"/>
  <c r="E26" i="2" s="1"/>
  <c r="C24" i="3"/>
  <c r="C27" i="3" s="1"/>
  <c r="G24" i="3"/>
  <c r="G27" i="3" s="1"/>
  <c r="E24" i="3"/>
  <c r="E27" i="3" s="1"/>
  <c r="D22" i="2"/>
  <c r="D26" i="2" s="1"/>
  <c r="D11" i="4"/>
  <c r="B8" i="4"/>
  <c r="B51" i="1"/>
  <c r="F8" i="4"/>
  <c r="F51" i="1"/>
  <c r="B49" i="1"/>
  <c r="B17" i="2"/>
  <c r="B20" i="2" s="1"/>
  <c r="F17" i="2"/>
  <c r="F20" i="2" s="1"/>
  <c r="D36" i="1"/>
  <c r="D49" i="1" s="1"/>
  <c r="H36" i="1"/>
  <c r="H49" i="1" s="1"/>
  <c r="C49" i="1"/>
  <c r="E49" i="1"/>
  <c r="E8" i="4"/>
  <c r="E51" i="1"/>
  <c r="F49" i="1"/>
  <c r="D24" i="3"/>
  <c r="D27" i="3" s="1"/>
  <c r="H24" i="3"/>
  <c r="H27" i="3" s="1"/>
  <c r="C8" i="4"/>
  <c r="F24" i="3"/>
  <c r="F27" i="3" s="1"/>
  <c r="F11" i="4" l="1"/>
  <c r="F22" i="2"/>
  <c r="F26" i="2" s="1"/>
  <c r="D10" i="4"/>
  <c r="D6" i="4"/>
  <c r="D29" i="2"/>
  <c r="D12" i="4"/>
  <c r="D7" i="4"/>
  <c r="B11" i="4"/>
  <c r="B22" i="2"/>
  <c r="B26" i="2" s="1"/>
  <c r="E29" i="2"/>
  <c r="E12" i="4"/>
  <c r="E7" i="4"/>
  <c r="E10" i="4"/>
  <c r="E6" i="4"/>
  <c r="C7" i="4"/>
  <c r="C10" i="4"/>
  <c r="C6" i="4"/>
  <c r="C29" i="2"/>
  <c r="C12" i="4"/>
  <c r="F12" i="4" l="1"/>
  <c r="F7" i="4"/>
  <c r="F10" i="4"/>
  <c r="F6" i="4"/>
  <c r="F29" i="2"/>
  <c r="B12" i="4"/>
  <c r="B7" i="4"/>
  <c r="B10" i="4"/>
  <c r="B6" i="4"/>
  <c r="B29" i="2"/>
</calcChain>
</file>

<file path=xl/sharedStrings.xml><?xml version="1.0" encoding="utf-8"?>
<sst xmlns="http://schemas.openxmlformats.org/spreadsheetml/2006/main" count="112" uniqueCount="89">
  <si>
    <t>MITHUN KNITTING AND DYEING LIMITED</t>
  </si>
  <si>
    <t>Income Statement</t>
  </si>
  <si>
    <t>Balance Sheet</t>
  </si>
  <si>
    <t>Cash Flow Statement</t>
  </si>
  <si>
    <t>As at quarter end</t>
  </si>
  <si>
    <t>Quarter 2</t>
  </si>
  <si>
    <t>Quarter 3</t>
  </si>
  <si>
    <t>Quarter 1</t>
  </si>
  <si>
    <t>Net Cash Flows - Operating Activities</t>
  </si>
  <si>
    <t>ASSETS</t>
  </si>
  <si>
    <t>Cash received from sales &amp; others</t>
  </si>
  <si>
    <t>Payment for goods &amp; expenses</t>
  </si>
  <si>
    <t>Net Revenues</t>
  </si>
  <si>
    <t>Payment for financial expenses</t>
  </si>
  <si>
    <t>Cost of goods sold</t>
  </si>
  <si>
    <t>NON CURRENT ASSETS</t>
  </si>
  <si>
    <t>Fixed Assets (Knitting &amp; Dyeing Division)</t>
  </si>
  <si>
    <t>Income tax Paid</t>
  </si>
  <si>
    <t>Fixed Assets (Garments Division)</t>
  </si>
  <si>
    <t>Gross Profit</t>
  </si>
  <si>
    <t>Net Cash Flows - Investment Activities</t>
  </si>
  <si>
    <t>Acquisition of property, plant &amp; equipment</t>
  </si>
  <si>
    <t>CURRENT ASSETS</t>
  </si>
  <si>
    <t>Disposal of fixed assets</t>
  </si>
  <si>
    <t>Inventories</t>
  </si>
  <si>
    <t>Export Bills receivable</t>
  </si>
  <si>
    <t>Operating Incomes/Expenses</t>
  </si>
  <si>
    <t>Advances,deposit and repayments</t>
  </si>
  <si>
    <t>Cash &amp; Cash equivalents</t>
  </si>
  <si>
    <t>Net Cash Flows - Financing Activities</t>
  </si>
  <si>
    <t>Long term loan increase/decrease</t>
  </si>
  <si>
    <t>Adminstrative Expenses</t>
  </si>
  <si>
    <t>Short term loan increase/decrease</t>
  </si>
  <si>
    <t>Selling Expenses</t>
  </si>
  <si>
    <t>Financial Expenses</t>
  </si>
  <si>
    <t>Net Change in Cash Flows</t>
  </si>
  <si>
    <t>Liabilities and Capital</t>
  </si>
  <si>
    <t>Liabilities</t>
  </si>
  <si>
    <t>Effects of exchange rate changes on cash</t>
  </si>
  <si>
    <t>Operating Profit</t>
  </si>
  <si>
    <t>Cash and Cash Equivalents at Beginning Period</t>
  </si>
  <si>
    <t>Non Current Liabilities</t>
  </si>
  <si>
    <t>Deferred tax liability</t>
  </si>
  <si>
    <t>Long term Debt</t>
  </si>
  <si>
    <t>Cash and Cash Equivalents at End of Period</t>
  </si>
  <si>
    <t>Non-Operating Income/(Expenses)</t>
  </si>
  <si>
    <t>Current Liabilities</t>
  </si>
  <si>
    <t>Long Term Loan (Current Portion)</t>
  </si>
  <si>
    <t>Other Income</t>
  </si>
  <si>
    <t>Working capital loan</t>
  </si>
  <si>
    <t>Un paid import bills</t>
  </si>
  <si>
    <t>Liabilities against Bill purchase</t>
  </si>
  <si>
    <t>Profit Before contribution to WPPF</t>
  </si>
  <si>
    <t>Net Operating Cash Flow Per Share</t>
  </si>
  <si>
    <t>Liabilities for goods &amp; expenses</t>
  </si>
  <si>
    <t xml:space="preserve">Income Tax Payable </t>
  </si>
  <si>
    <t>Contribution to WPPF &amp; WF</t>
  </si>
  <si>
    <t>Profit Before Taxation</t>
  </si>
  <si>
    <t>Provision for Taxation</t>
  </si>
  <si>
    <t>Shares to Calculate NOCFPS</t>
  </si>
  <si>
    <t>Current tax</t>
  </si>
  <si>
    <t>Shareholders’ Equity</t>
  </si>
  <si>
    <t>Deferred tax</t>
  </si>
  <si>
    <t>Share capital</t>
  </si>
  <si>
    <t>Net Profit</t>
  </si>
  <si>
    <t>Capital reserve</t>
  </si>
  <si>
    <t>Tax holiday reserve</t>
  </si>
  <si>
    <t>General reserve and dividend equalization fund</t>
  </si>
  <si>
    <t>Retained earning</t>
  </si>
  <si>
    <t>Revaluation Surplus</t>
  </si>
  <si>
    <t>Earnings per share (par value Taka 10)</t>
  </si>
  <si>
    <t>Non-controlling interest</t>
  </si>
  <si>
    <t>Net assets value per share</t>
  </si>
  <si>
    <t>Shares to Calculate EPS</t>
  </si>
  <si>
    <t>Shares to calculate NAVPS</t>
  </si>
  <si>
    <t>MITHUN DYEING AND KNITTING LIMITED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</si>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</sst>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2" fillId="0" borderId="1" xfId="0" applyFont="1" applyBorder="1"/>
    <xf numFmtId="164" fontId="5" fillId="0" borderId="0" xfId="0" applyNumberFormat="1" applyFont="1"/>
    <xf numFmtId="0" fontId="2" fillId="0" borderId="1" xfId="0" applyFont="1" applyBorder="1" applyAlignment="1">
      <alignment horizontal="left"/>
    </xf>
    <xf numFmtId="0" fontId="7" fillId="0" borderId="0" xfId="0" applyFont="1"/>
    <xf numFmtId="0" fontId="5" fillId="0" borderId="0" xfId="0" applyFo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0" fontId="5" fillId="0" borderId="0" xfId="0" applyFont="1" applyAlignment="1">
      <alignment horizontal="left"/>
    </xf>
    <xf numFmtId="164" fontId="2" fillId="0" borderId="4" xfId="0" applyNumberFormat="1" applyFont="1" applyBorder="1"/>
    <xf numFmtId="0" fontId="4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3" xfId="0" applyFont="1" applyBorder="1"/>
    <xf numFmtId="164" fontId="5" fillId="0" borderId="2" xfId="0" applyNumberFormat="1" applyFont="1" applyBorder="1"/>
    <xf numFmtId="2" fontId="2" fillId="0" borderId="5" xfId="0" applyNumberFormat="1" applyFont="1" applyBorder="1"/>
    <xf numFmtId="43" fontId="5" fillId="0" borderId="0" xfId="0" applyNumberFormat="1" applyFont="1"/>
    <xf numFmtId="43" fontId="2" fillId="0" borderId="5" xfId="0" applyNumberFormat="1" applyFont="1" applyBorder="1"/>
    <xf numFmtId="0" fontId="2" fillId="0" borderId="6" xfId="0" applyFont="1" applyBorder="1"/>
    <xf numFmtId="15" fontId="2" fillId="0" borderId="1" xfId="0" applyNumberFormat="1" applyFont="1" applyBorder="1" applyAlignment="1">
      <alignment horizontal="right"/>
    </xf>
    <xf numFmtId="10" fontId="5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4.125" customWidth="1"/>
    <col min="2" max="2" width="15.375" customWidth="1"/>
    <col min="3" max="7" width="12.5" customWidth="1"/>
    <col min="8" max="8" width="10.2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2" t="s">
        <v>2</v>
      </c>
    </row>
    <row r="3" spans="1:10" x14ac:dyDescent="0.25">
      <c r="A3" s="3" t="s">
        <v>4</v>
      </c>
    </row>
    <row r="4" spans="1:10" ht="15.75" x14ac:dyDescent="0.25">
      <c r="A4" s="4"/>
      <c r="B4" s="5"/>
      <c r="C4" s="5"/>
      <c r="D4" s="5"/>
      <c r="E4" s="5"/>
      <c r="F4" s="5"/>
    </row>
    <row r="5" spans="1:10" x14ac:dyDescent="0.25"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8" t="s">
        <v>7</v>
      </c>
      <c r="H5" s="9" t="s">
        <v>5</v>
      </c>
    </row>
    <row r="6" spans="1:10" x14ac:dyDescent="0.25">
      <c r="B6" s="10">
        <v>43100</v>
      </c>
      <c r="C6" s="10">
        <v>43190</v>
      </c>
      <c r="D6" s="10">
        <v>43373</v>
      </c>
      <c r="E6" s="10">
        <v>43465</v>
      </c>
      <c r="F6" s="10">
        <v>43555</v>
      </c>
      <c r="G6" s="11">
        <v>43738</v>
      </c>
      <c r="H6" s="11">
        <v>43830</v>
      </c>
    </row>
    <row r="7" spans="1:10" x14ac:dyDescent="0.25">
      <c r="A7" s="14" t="s">
        <v>9</v>
      </c>
      <c r="B7" s="13"/>
      <c r="C7" s="13"/>
      <c r="D7" s="13"/>
      <c r="E7" s="13"/>
      <c r="F7" s="13"/>
      <c r="G7" s="13"/>
    </row>
    <row r="8" spans="1:10" x14ac:dyDescent="0.25">
      <c r="A8" s="15" t="s">
        <v>15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3" t="s">
        <v>16</v>
      </c>
      <c r="B9" s="13"/>
      <c r="C9" s="13">
        <v>218892602</v>
      </c>
      <c r="D9" s="13">
        <v>209399150</v>
      </c>
      <c r="E9" s="13">
        <v>204744120</v>
      </c>
      <c r="F9" s="13"/>
      <c r="G9" s="13"/>
      <c r="H9" s="13"/>
      <c r="I9" s="13"/>
      <c r="J9" s="13"/>
    </row>
    <row r="10" spans="1:10" x14ac:dyDescent="0.25">
      <c r="A10" s="3" t="s">
        <v>18</v>
      </c>
      <c r="B10" s="13"/>
      <c r="C10" s="13">
        <v>31473556</v>
      </c>
      <c r="D10" s="13">
        <v>29020421</v>
      </c>
      <c r="E10" s="13">
        <v>27893111</v>
      </c>
      <c r="F10" s="13"/>
      <c r="G10" s="13"/>
      <c r="H10" s="13"/>
      <c r="I10" s="13"/>
      <c r="J10" s="13"/>
    </row>
    <row r="11" spans="1:10" x14ac:dyDescent="0.25">
      <c r="A11" s="2"/>
      <c r="B11" s="18">
        <f t="shared" ref="B11:H11" si="0">SUM(B9:B10)</f>
        <v>0</v>
      </c>
      <c r="C11" s="18">
        <f t="shared" si="0"/>
        <v>250366158</v>
      </c>
      <c r="D11" s="18">
        <f t="shared" si="0"/>
        <v>238419571</v>
      </c>
      <c r="E11" s="18">
        <f t="shared" si="0"/>
        <v>232637231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3"/>
      <c r="J11" s="13"/>
    </row>
    <row r="12" spans="1:10" x14ac:dyDescent="0.25">
      <c r="B12" s="19"/>
      <c r="C12" s="19"/>
      <c r="D12" s="19"/>
      <c r="E12" s="19"/>
      <c r="F12" s="19"/>
      <c r="G12" s="13"/>
      <c r="H12" s="13"/>
      <c r="I12" s="13"/>
      <c r="J12" s="13"/>
    </row>
    <row r="13" spans="1:10" x14ac:dyDescent="0.25">
      <c r="A13" s="15" t="s">
        <v>22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3" t="s">
        <v>24</v>
      </c>
      <c r="B14" s="13"/>
      <c r="C14" s="13">
        <v>146571930</v>
      </c>
      <c r="D14" s="13">
        <v>132058694</v>
      </c>
      <c r="E14" s="13">
        <v>123536360</v>
      </c>
      <c r="F14" s="13"/>
      <c r="G14" s="13"/>
      <c r="H14" s="13"/>
      <c r="I14" s="13"/>
      <c r="J14" s="13"/>
    </row>
    <row r="15" spans="1:10" x14ac:dyDescent="0.25">
      <c r="A15" s="3" t="s">
        <v>25</v>
      </c>
      <c r="B15" s="13"/>
      <c r="C15" s="13">
        <v>336309173</v>
      </c>
      <c r="D15" s="13">
        <v>305191971</v>
      </c>
      <c r="E15" s="13">
        <v>293113703</v>
      </c>
      <c r="F15" s="13"/>
      <c r="G15" s="13"/>
      <c r="H15" s="13"/>
      <c r="I15" s="13"/>
      <c r="J15" s="13"/>
    </row>
    <row r="16" spans="1:10" x14ac:dyDescent="0.25">
      <c r="A16" s="3" t="s">
        <v>27</v>
      </c>
      <c r="B16" s="13"/>
      <c r="C16" s="13">
        <v>109076807</v>
      </c>
      <c r="D16" s="13">
        <v>117440164</v>
      </c>
      <c r="E16" s="13">
        <v>116954524</v>
      </c>
      <c r="F16" s="13"/>
      <c r="G16" s="13"/>
      <c r="H16" s="13"/>
      <c r="I16" s="13"/>
      <c r="J16" s="13"/>
    </row>
    <row r="17" spans="1:10" x14ac:dyDescent="0.25">
      <c r="A17" s="3" t="s">
        <v>28</v>
      </c>
      <c r="B17" s="13"/>
      <c r="C17" s="13">
        <v>41255517</v>
      </c>
      <c r="D17" s="13">
        <v>36367457</v>
      </c>
      <c r="E17" s="13">
        <v>41754258</v>
      </c>
      <c r="F17" s="13"/>
      <c r="G17" s="13"/>
      <c r="H17" s="13"/>
      <c r="I17" s="13"/>
      <c r="J17" s="13"/>
    </row>
    <row r="18" spans="1:10" x14ac:dyDescent="0.25">
      <c r="A18" s="2"/>
      <c r="B18" s="17">
        <f t="shared" ref="B18:H18" si="1">SUM(B14:B17)</f>
        <v>0</v>
      </c>
      <c r="C18" s="17">
        <f t="shared" si="1"/>
        <v>633213427</v>
      </c>
      <c r="D18" s="17">
        <f t="shared" si="1"/>
        <v>591058286</v>
      </c>
      <c r="E18" s="17">
        <f t="shared" si="1"/>
        <v>575358845</v>
      </c>
      <c r="F18" s="17">
        <f t="shared" si="1"/>
        <v>0</v>
      </c>
      <c r="G18" s="17">
        <f t="shared" si="1"/>
        <v>0</v>
      </c>
      <c r="H18" s="17">
        <f t="shared" si="1"/>
        <v>0</v>
      </c>
      <c r="I18" s="13"/>
      <c r="J18" s="13"/>
    </row>
    <row r="19" spans="1:10" x14ac:dyDescent="0.25">
      <c r="A19" s="2"/>
      <c r="B19" s="21">
        <f t="shared" ref="B19:H19" si="2">B11+B18</f>
        <v>0</v>
      </c>
      <c r="C19" s="21">
        <f t="shared" si="2"/>
        <v>883579585</v>
      </c>
      <c r="D19" s="21">
        <f t="shared" si="2"/>
        <v>829477857</v>
      </c>
      <c r="E19" s="21">
        <f t="shared" si="2"/>
        <v>807996076</v>
      </c>
      <c r="F19" s="21">
        <f t="shared" si="2"/>
        <v>0</v>
      </c>
      <c r="G19" s="21">
        <f t="shared" si="2"/>
        <v>0</v>
      </c>
      <c r="H19" s="21">
        <f t="shared" si="2"/>
        <v>0</v>
      </c>
      <c r="I19" s="13"/>
      <c r="J19" s="13"/>
    </row>
    <row r="20" spans="1:10" x14ac:dyDescent="0.25">
      <c r="A20" s="2"/>
      <c r="B20" s="19"/>
      <c r="C20" s="19"/>
      <c r="D20" s="19"/>
      <c r="E20" s="19"/>
      <c r="F20" s="19"/>
      <c r="G20" s="13"/>
      <c r="H20" s="13"/>
      <c r="I20" s="13"/>
      <c r="J20" s="13"/>
    </row>
    <row r="21" spans="1:10" ht="15.75" customHeight="1" x14ac:dyDescent="0.25">
      <c r="A21" s="22" t="s">
        <v>36</v>
      </c>
      <c r="B21" s="19"/>
      <c r="C21" s="19"/>
      <c r="D21" s="19"/>
      <c r="E21" s="19"/>
      <c r="F21" s="19"/>
      <c r="G21" s="13"/>
      <c r="H21" s="13"/>
      <c r="I21" s="13"/>
      <c r="J21" s="13"/>
    </row>
    <row r="22" spans="1:10" ht="15.75" customHeight="1" x14ac:dyDescent="0.25">
      <c r="A22" s="23" t="s">
        <v>37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ht="15.75" customHeight="1" x14ac:dyDescent="0.25">
      <c r="A23" s="15" t="s">
        <v>41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5.75" customHeight="1" x14ac:dyDescent="0.25">
      <c r="A24" s="3" t="s">
        <v>42</v>
      </c>
      <c r="B24" s="13"/>
      <c r="C24" s="13">
        <v>2688971</v>
      </c>
      <c r="D24" s="13">
        <v>3124059</v>
      </c>
      <c r="E24" s="13">
        <v>2688971</v>
      </c>
      <c r="F24" s="13"/>
      <c r="G24" s="13"/>
      <c r="H24" s="13"/>
      <c r="I24" s="13"/>
      <c r="J24" s="13"/>
    </row>
    <row r="25" spans="1:10" ht="15.75" customHeight="1" x14ac:dyDescent="0.25">
      <c r="A25" s="16" t="s">
        <v>43</v>
      </c>
      <c r="B25" s="13"/>
      <c r="C25" s="13">
        <v>0</v>
      </c>
      <c r="D25" s="13">
        <v>0</v>
      </c>
      <c r="E25" s="13">
        <v>0</v>
      </c>
      <c r="F25" s="13"/>
      <c r="G25" s="13"/>
      <c r="H25" s="13"/>
      <c r="I25" s="13"/>
      <c r="J25" s="13"/>
    </row>
    <row r="26" spans="1:10" ht="15.75" customHeight="1" x14ac:dyDescent="0.25">
      <c r="A26" s="2"/>
      <c r="B26" s="18">
        <f t="shared" ref="B26:H26" si="3">SUM(B24:B25)</f>
        <v>0</v>
      </c>
      <c r="C26" s="18">
        <f t="shared" si="3"/>
        <v>2688971</v>
      </c>
      <c r="D26" s="18">
        <f t="shared" si="3"/>
        <v>3124059</v>
      </c>
      <c r="E26" s="18">
        <f t="shared" si="3"/>
        <v>2688971</v>
      </c>
      <c r="F26" s="18">
        <f t="shared" si="3"/>
        <v>0</v>
      </c>
      <c r="G26" s="18">
        <f t="shared" si="3"/>
        <v>0</v>
      </c>
      <c r="H26" s="18">
        <f t="shared" si="3"/>
        <v>0</v>
      </c>
      <c r="I26" s="13"/>
      <c r="J26" s="13"/>
    </row>
    <row r="27" spans="1:10" ht="15.75" customHeight="1" x14ac:dyDescent="0.25">
      <c r="A27" s="2"/>
      <c r="B27" s="19"/>
      <c r="C27" s="19"/>
      <c r="D27" s="19"/>
      <c r="E27" s="19"/>
      <c r="F27" s="19"/>
      <c r="G27" s="13"/>
      <c r="H27" s="13"/>
      <c r="I27" s="13"/>
      <c r="J27" s="13"/>
    </row>
    <row r="28" spans="1:10" ht="15.75" customHeight="1" x14ac:dyDescent="0.25">
      <c r="A28" s="15" t="s">
        <v>46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5.75" customHeight="1" x14ac:dyDescent="0.25">
      <c r="A29" s="3" t="s">
        <v>47</v>
      </c>
      <c r="B29" s="13"/>
      <c r="C29" s="13">
        <v>0</v>
      </c>
      <c r="D29" s="13">
        <v>0</v>
      </c>
      <c r="E29" s="13">
        <v>0</v>
      </c>
      <c r="F29" s="13"/>
      <c r="G29" s="13"/>
      <c r="H29" s="13"/>
      <c r="I29" s="13"/>
      <c r="J29" s="13"/>
    </row>
    <row r="30" spans="1:10" ht="15.75" customHeight="1" x14ac:dyDescent="0.25">
      <c r="A30" s="3" t="s">
        <v>49</v>
      </c>
      <c r="B30" s="13"/>
      <c r="C30" s="13">
        <v>59199919</v>
      </c>
      <c r="D30" s="13">
        <v>55916158</v>
      </c>
      <c r="E30" s="13">
        <v>57336784</v>
      </c>
      <c r="F30" s="13"/>
      <c r="G30" s="13"/>
      <c r="H30" s="13"/>
      <c r="I30" s="13"/>
      <c r="J30" s="13"/>
    </row>
    <row r="31" spans="1:10" ht="15.75" customHeight="1" x14ac:dyDescent="0.25">
      <c r="A31" s="3" t="s">
        <v>50</v>
      </c>
      <c r="B31" s="13"/>
      <c r="C31" s="13">
        <v>36663463</v>
      </c>
      <c r="D31" s="13">
        <v>32666068</v>
      </c>
      <c r="E31" s="13">
        <v>21655884</v>
      </c>
      <c r="F31" s="13"/>
      <c r="G31" s="13"/>
      <c r="H31" s="13"/>
      <c r="I31" s="13"/>
      <c r="J31" s="13"/>
    </row>
    <row r="32" spans="1:10" ht="15.75" customHeight="1" x14ac:dyDescent="0.25">
      <c r="A32" s="3" t="s">
        <v>51</v>
      </c>
      <c r="B32" s="13"/>
      <c r="C32" s="13">
        <v>25058951</v>
      </c>
      <c r="D32" s="13">
        <v>16665405</v>
      </c>
      <c r="E32" s="13">
        <v>15172405</v>
      </c>
      <c r="F32" s="13"/>
      <c r="G32" s="13"/>
      <c r="H32" s="13"/>
      <c r="I32" s="13"/>
      <c r="J32" s="13"/>
    </row>
    <row r="33" spans="1:10" ht="15.75" customHeight="1" x14ac:dyDescent="0.25">
      <c r="A33" s="3" t="s">
        <v>54</v>
      </c>
      <c r="B33" s="13"/>
      <c r="C33" s="13">
        <v>59501442</v>
      </c>
      <c r="D33" s="13">
        <v>63745535</v>
      </c>
      <c r="E33" s="13">
        <v>65095845</v>
      </c>
      <c r="F33" s="13"/>
      <c r="G33" s="13"/>
      <c r="H33" s="13"/>
      <c r="I33" s="13"/>
      <c r="J33" s="13"/>
    </row>
    <row r="34" spans="1:10" ht="15.75" customHeight="1" x14ac:dyDescent="0.25">
      <c r="A34" s="3" t="s">
        <v>55</v>
      </c>
      <c r="B34" s="13"/>
      <c r="C34" s="13">
        <v>29983728</v>
      </c>
      <c r="D34" s="13">
        <v>29360288</v>
      </c>
      <c r="E34" s="13">
        <v>28460909</v>
      </c>
      <c r="F34" s="13"/>
      <c r="G34" s="13"/>
      <c r="H34" s="13"/>
      <c r="I34" s="13"/>
      <c r="J34" s="13"/>
    </row>
    <row r="35" spans="1:10" ht="15.75" customHeight="1" x14ac:dyDescent="0.25">
      <c r="A35" s="2"/>
      <c r="B35" s="17">
        <f t="shared" ref="B35:H35" si="4">SUM(B29:B34)</f>
        <v>0</v>
      </c>
      <c r="C35" s="17">
        <f t="shared" si="4"/>
        <v>210407503</v>
      </c>
      <c r="D35" s="17">
        <f t="shared" si="4"/>
        <v>198353454</v>
      </c>
      <c r="E35" s="17">
        <f t="shared" si="4"/>
        <v>187721827</v>
      </c>
      <c r="F35" s="17">
        <f t="shared" si="4"/>
        <v>0</v>
      </c>
      <c r="G35" s="17">
        <f t="shared" si="4"/>
        <v>0</v>
      </c>
      <c r="H35" s="17">
        <f t="shared" si="4"/>
        <v>0</v>
      </c>
      <c r="I35" s="13"/>
      <c r="J35" s="13"/>
    </row>
    <row r="36" spans="1:10" ht="15.75" customHeight="1" x14ac:dyDescent="0.25">
      <c r="A36" s="2"/>
      <c r="B36" s="18">
        <f>B26+B35</f>
        <v>0</v>
      </c>
      <c r="C36" s="18">
        <f>SUM(C26,C35)</f>
        <v>213096474</v>
      </c>
      <c r="D36" s="18">
        <f t="shared" ref="D36:H36" si="5">D26+D35</f>
        <v>201477513</v>
      </c>
      <c r="E36" s="18">
        <f t="shared" si="5"/>
        <v>190410798</v>
      </c>
      <c r="F36" s="18">
        <f t="shared" si="5"/>
        <v>0</v>
      </c>
      <c r="G36" s="18">
        <f t="shared" si="5"/>
        <v>0</v>
      </c>
      <c r="H36" s="18">
        <f t="shared" si="5"/>
        <v>0</v>
      </c>
      <c r="I36" s="13"/>
      <c r="J36" s="13"/>
    </row>
    <row r="37" spans="1:10" ht="15.75" customHeight="1" x14ac:dyDescent="0.25">
      <c r="A37" s="2"/>
      <c r="B37" s="19"/>
      <c r="C37" s="19"/>
      <c r="D37" s="19"/>
      <c r="E37" s="19"/>
      <c r="F37" s="19"/>
      <c r="G37" s="13"/>
      <c r="H37" s="13"/>
      <c r="I37" s="13"/>
      <c r="J37" s="13"/>
    </row>
    <row r="38" spans="1:10" ht="15.75" customHeight="1" x14ac:dyDescent="0.25">
      <c r="A38" s="15" t="s">
        <v>61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 ht="15.75" customHeight="1" x14ac:dyDescent="0.25">
      <c r="A39" s="3" t="s">
        <v>63</v>
      </c>
      <c r="B39" s="13"/>
      <c r="C39" s="13">
        <v>324911620</v>
      </c>
      <c r="D39" s="13">
        <v>324911620</v>
      </c>
      <c r="E39" s="13">
        <v>324911620</v>
      </c>
      <c r="F39" s="13"/>
      <c r="G39" s="13"/>
      <c r="H39" s="13"/>
      <c r="I39" s="13"/>
      <c r="J39" s="13"/>
    </row>
    <row r="40" spans="1:10" ht="15.75" customHeight="1" x14ac:dyDescent="0.25">
      <c r="A40" s="3" t="s">
        <v>65</v>
      </c>
      <c r="B40" s="13"/>
      <c r="C40" s="13">
        <v>85186731</v>
      </c>
      <c r="D40" s="13">
        <v>85186731</v>
      </c>
      <c r="E40" s="13">
        <v>85186731</v>
      </c>
      <c r="F40" s="13"/>
      <c r="G40" s="13"/>
      <c r="H40" s="13"/>
      <c r="I40" s="13"/>
      <c r="J40" s="13"/>
    </row>
    <row r="41" spans="1:10" ht="15.75" customHeight="1" x14ac:dyDescent="0.25">
      <c r="A41" s="3" t="s">
        <v>66</v>
      </c>
      <c r="B41" s="13"/>
      <c r="C41" s="13">
        <v>16413572</v>
      </c>
      <c r="D41" s="13">
        <v>16413572</v>
      </c>
      <c r="E41" s="13">
        <v>16413572</v>
      </c>
      <c r="F41" s="13"/>
      <c r="G41" s="13"/>
      <c r="H41" s="13"/>
      <c r="I41" s="13"/>
      <c r="J41" s="13"/>
    </row>
    <row r="42" spans="1:10" ht="15.75" customHeight="1" x14ac:dyDescent="0.25">
      <c r="A42" s="3" t="s">
        <v>67</v>
      </c>
      <c r="B42" s="13"/>
      <c r="C42" s="13">
        <v>10000000</v>
      </c>
      <c r="D42" s="13">
        <v>10000000</v>
      </c>
      <c r="E42" s="13">
        <v>10000000</v>
      </c>
      <c r="F42" s="13"/>
      <c r="G42" s="13"/>
      <c r="H42" s="13"/>
      <c r="I42" s="13"/>
      <c r="J42" s="13"/>
    </row>
    <row r="43" spans="1:10" ht="15.75" customHeight="1" x14ac:dyDescent="0.25">
      <c r="A43" s="3" t="s">
        <v>68</v>
      </c>
      <c r="B43" s="13"/>
      <c r="C43" s="13">
        <v>61002271</v>
      </c>
      <c r="D43" s="13">
        <v>25856269</v>
      </c>
      <c r="E43" s="13">
        <v>19330722</v>
      </c>
      <c r="F43" s="13"/>
      <c r="G43" s="13"/>
      <c r="H43" s="13"/>
      <c r="I43" s="13"/>
      <c r="J43" s="13"/>
    </row>
    <row r="44" spans="1:10" ht="15.75" customHeight="1" x14ac:dyDescent="0.25">
      <c r="A44" s="3" t="s">
        <v>69</v>
      </c>
      <c r="B44" s="13"/>
      <c r="C44" s="13">
        <v>172965908</v>
      </c>
      <c r="D44" s="13">
        <v>165629142</v>
      </c>
      <c r="E44" s="13">
        <v>161739624</v>
      </c>
      <c r="F44" s="13"/>
      <c r="G44" s="13"/>
      <c r="H44" s="13"/>
      <c r="I44" s="13"/>
      <c r="J44" s="13"/>
    </row>
    <row r="45" spans="1:10" ht="15.75" customHeight="1" x14ac:dyDescent="0.25">
      <c r="B45" s="13">
        <f t="shared" ref="B45:F45" si="6">SUM(B39:B44)</f>
        <v>0</v>
      </c>
      <c r="C45" s="13">
        <f t="shared" si="6"/>
        <v>670480102</v>
      </c>
      <c r="D45" s="13">
        <f t="shared" si="6"/>
        <v>627997334</v>
      </c>
      <c r="E45" s="13">
        <f t="shared" si="6"/>
        <v>617582269</v>
      </c>
      <c r="F45" s="13">
        <f t="shared" si="6"/>
        <v>0</v>
      </c>
      <c r="G45" s="13"/>
      <c r="H45" s="13"/>
      <c r="I45" s="13"/>
      <c r="J45" s="13"/>
    </row>
    <row r="46" spans="1:10" ht="15.75" customHeight="1" x14ac:dyDescent="0.25">
      <c r="A46" s="15" t="s">
        <v>71</v>
      </c>
      <c r="B46" s="13"/>
      <c r="C46" s="13">
        <v>3009</v>
      </c>
      <c r="D46" s="13">
        <v>3009</v>
      </c>
      <c r="E46" s="13">
        <v>3009</v>
      </c>
      <c r="F46" s="13"/>
      <c r="G46" s="13"/>
      <c r="H46" s="13"/>
      <c r="I46" s="13"/>
      <c r="J46" s="13"/>
    </row>
    <row r="47" spans="1:10" ht="15.75" customHeight="1" x14ac:dyDescent="0.25">
      <c r="A47" s="2"/>
      <c r="B47" s="18">
        <f t="shared" ref="B47:H47" si="7">SUM(B45:B46)</f>
        <v>0</v>
      </c>
      <c r="C47" s="18">
        <f t="shared" si="7"/>
        <v>670483111</v>
      </c>
      <c r="D47" s="18">
        <f t="shared" si="7"/>
        <v>628000343</v>
      </c>
      <c r="E47" s="18">
        <f t="shared" si="7"/>
        <v>617585278</v>
      </c>
      <c r="F47" s="18">
        <f t="shared" si="7"/>
        <v>0</v>
      </c>
      <c r="G47" s="18">
        <f t="shared" si="7"/>
        <v>0</v>
      </c>
      <c r="H47" s="18">
        <f t="shared" si="7"/>
        <v>0</v>
      </c>
      <c r="I47" s="13"/>
      <c r="J47" s="13"/>
    </row>
    <row r="48" spans="1:10" ht="15.75" customHeight="1" x14ac:dyDescent="0.25">
      <c r="A48" s="2"/>
      <c r="B48" s="19"/>
      <c r="C48" s="19"/>
      <c r="D48" s="19"/>
      <c r="E48" s="19"/>
      <c r="F48" s="19"/>
      <c r="G48" s="13"/>
      <c r="H48" s="13"/>
      <c r="I48" s="13"/>
      <c r="J48" s="13"/>
    </row>
    <row r="49" spans="1:26" ht="15.75" customHeight="1" x14ac:dyDescent="0.25">
      <c r="A49" s="2"/>
      <c r="B49" s="21">
        <f t="shared" ref="B49:H49" si="8">B47+B36</f>
        <v>0</v>
      </c>
      <c r="C49" s="21">
        <f t="shared" si="8"/>
        <v>883579585</v>
      </c>
      <c r="D49" s="21">
        <f t="shared" si="8"/>
        <v>829477856</v>
      </c>
      <c r="E49" s="21">
        <f t="shared" si="8"/>
        <v>807996076</v>
      </c>
      <c r="F49" s="21">
        <f t="shared" si="8"/>
        <v>0</v>
      </c>
      <c r="G49" s="21">
        <f t="shared" si="8"/>
        <v>0</v>
      </c>
      <c r="H49" s="21">
        <f t="shared" si="8"/>
        <v>0</v>
      </c>
      <c r="I49" s="13"/>
      <c r="J49" s="13"/>
    </row>
    <row r="50" spans="1:26" ht="15.75" customHeight="1" x14ac:dyDescent="0.25">
      <c r="B50" s="13"/>
      <c r="C50" s="13"/>
      <c r="D50" s="13"/>
      <c r="E50" s="13"/>
      <c r="F50" s="13"/>
      <c r="G50" s="13"/>
      <c r="H50" s="13"/>
      <c r="I50" s="13"/>
      <c r="J50" s="13"/>
    </row>
    <row r="51" spans="1:26" ht="15.75" customHeight="1" x14ac:dyDescent="0.25">
      <c r="A51" s="12" t="s">
        <v>72</v>
      </c>
      <c r="B51" s="28" t="e">
        <f t="shared" ref="B51:H51" si="9">B47/(B39/10)</f>
        <v>#DIV/0!</v>
      </c>
      <c r="C51" s="28">
        <f t="shared" si="9"/>
        <v>20.635861253592591</v>
      </c>
      <c r="D51" s="28">
        <f t="shared" si="9"/>
        <v>19.328343596944919</v>
      </c>
      <c r="E51" s="28">
        <f t="shared" si="9"/>
        <v>19.007792888416855</v>
      </c>
      <c r="F51" s="28" t="e">
        <f t="shared" si="9"/>
        <v>#DIV/0!</v>
      </c>
      <c r="G51" s="28" t="e">
        <f t="shared" si="9"/>
        <v>#DIV/0!</v>
      </c>
      <c r="H51" s="28" t="e">
        <f t="shared" si="9"/>
        <v>#DIV/0!</v>
      </c>
      <c r="I51" s="13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2" t="s">
        <v>74</v>
      </c>
      <c r="B52" s="13">
        <f t="shared" ref="B52:H52" si="10">B39/10</f>
        <v>0</v>
      </c>
      <c r="C52" s="13">
        <f t="shared" si="10"/>
        <v>32491162</v>
      </c>
      <c r="D52" s="13">
        <f t="shared" si="10"/>
        <v>32491162</v>
      </c>
      <c r="E52" s="13">
        <f t="shared" si="10"/>
        <v>32491162</v>
      </c>
      <c r="F52" s="13">
        <f t="shared" si="10"/>
        <v>0</v>
      </c>
      <c r="G52" s="13">
        <f t="shared" si="10"/>
        <v>0</v>
      </c>
      <c r="H52" s="13">
        <f t="shared" si="10"/>
        <v>0</v>
      </c>
      <c r="I52" s="13"/>
      <c r="J52" s="13"/>
    </row>
    <row r="53" spans="1:26" ht="15.75" customHeight="1" x14ac:dyDescent="0.25">
      <c r="G53" s="13"/>
      <c r="H53" s="13"/>
      <c r="I53" s="13"/>
      <c r="J53" s="13"/>
    </row>
    <row r="54" spans="1:26" ht="15.75" customHeight="1" x14ac:dyDescent="0.25">
      <c r="G54" s="13"/>
      <c r="H54" s="13"/>
      <c r="I54" s="13"/>
      <c r="J54" s="13"/>
    </row>
    <row r="55" spans="1:26" ht="15.75" customHeight="1" x14ac:dyDescent="0.25">
      <c r="G55" s="13"/>
      <c r="H55" s="13"/>
      <c r="I55" s="13"/>
      <c r="J55" s="13"/>
    </row>
    <row r="56" spans="1:26" ht="15.75" customHeight="1" x14ac:dyDescent="0.25">
      <c r="G56" s="13"/>
      <c r="H56" s="13"/>
      <c r="I56" s="13"/>
      <c r="J56" s="13"/>
    </row>
    <row r="57" spans="1:26" ht="15.75" customHeight="1" x14ac:dyDescent="0.25">
      <c r="G57" s="13"/>
      <c r="H57" s="13"/>
      <c r="I57" s="13"/>
      <c r="J57" s="13"/>
    </row>
    <row r="58" spans="1:26" ht="15.75" customHeight="1" x14ac:dyDescent="0.25">
      <c r="G58" s="13"/>
      <c r="H58" s="13"/>
      <c r="I58" s="13"/>
      <c r="J58" s="13"/>
    </row>
    <row r="59" spans="1:26" ht="15.75" customHeight="1" x14ac:dyDescent="0.25">
      <c r="G59" s="13"/>
      <c r="H59" s="13"/>
      <c r="I59" s="13"/>
      <c r="J59" s="13"/>
    </row>
    <row r="60" spans="1:26" ht="15.75" customHeight="1" x14ac:dyDescent="0.25">
      <c r="G60" s="13"/>
      <c r="H60" s="13"/>
      <c r="I60" s="13"/>
      <c r="J60" s="13"/>
    </row>
    <row r="61" spans="1:26" ht="15.75" customHeight="1" x14ac:dyDescent="0.25">
      <c r="G61" s="13"/>
      <c r="H61" s="13"/>
      <c r="I61" s="13"/>
      <c r="J61" s="13"/>
    </row>
    <row r="62" spans="1:26" ht="15.75" customHeight="1" x14ac:dyDescent="0.25">
      <c r="G62" s="13"/>
      <c r="H62" s="13"/>
      <c r="I62" s="13"/>
      <c r="J62" s="13"/>
    </row>
    <row r="63" spans="1:26" ht="15.75" customHeight="1" x14ac:dyDescent="0.25">
      <c r="G63" s="13"/>
      <c r="H63" s="13"/>
      <c r="I63" s="13"/>
      <c r="J63" s="13"/>
    </row>
    <row r="64" spans="1:26" ht="15.75" customHeight="1" x14ac:dyDescent="0.25">
      <c r="G64" s="13"/>
      <c r="H64" s="13"/>
      <c r="I64" s="13"/>
      <c r="J64" s="13"/>
    </row>
    <row r="65" spans="7:10" ht="15.75" customHeight="1" x14ac:dyDescent="0.25">
      <c r="G65" s="13"/>
      <c r="H65" s="13"/>
      <c r="I65" s="13"/>
      <c r="J65" s="13"/>
    </row>
    <row r="66" spans="7:10" ht="15.75" customHeight="1" x14ac:dyDescent="0.25">
      <c r="G66" s="13"/>
      <c r="H66" s="13"/>
      <c r="I66" s="13"/>
      <c r="J66" s="13"/>
    </row>
    <row r="67" spans="7:10" ht="15.75" customHeight="1" x14ac:dyDescent="0.2"/>
    <row r="68" spans="7:10" ht="15.75" customHeight="1" x14ac:dyDescent="0.2"/>
    <row r="69" spans="7:10" ht="15.75" customHeight="1" x14ac:dyDescent="0.2"/>
    <row r="70" spans="7:10" ht="15.75" customHeight="1" x14ac:dyDescent="0.2"/>
    <row r="71" spans="7:10" ht="15.75" customHeight="1" x14ac:dyDescent="0.2"/>
    <row r="72" spans="7:10" ht="15.75" customHeight="1" x14ac:dyDescent="0.2"/>
    <row r="73" spans="7:10" ht="15.75" customHeight="1" x14ac:dyDescent="0.2"/>
    <row r="74" spans="7:10" ht="15.75" customHeight="1" x14ac:dyDescent="0.2"/>
    <row r="75" spans="7:10" ht="15.75" customHeight="1" x14ac:dyDescent="0.2"/>
    <row r="76" spans="7:10" ht="15.75" customHeight="1" x14ac:dyDescent="0.2"/>
    <row r="77" spans="7:10" ht="15.75" customHeight="1" x14ac:dyDescent="0.2"/>
    <row r="78" spans="7:10" ht="15.75" customHeight="1" x14ac:dyDescent="0.2"/>
    <row r="79" spans="7:10" ht="15.75" customHeight="1" x14ac:dyDescent="0.2"/>
    <row r="80" spans="7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9.25" customWidth="1"/>
    <col min="7" max="7" width="10.75" customWidth="1"/>
    <col min="8" max="8" width="10.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2" t="s">
        <v>1</v>
      </c>
    </row>
    <row r="3" spans="1:26" ht="17.25" customHeight="1" x14ac:dyDescent="0.25">
      <c r="A3" s="3" t="s">
        <v>4</v>
      </c>
    </row>
    <row r="4" spans="1:26" ht="17.25" customHeight="1" x14ac:dyDescent="0.25">
      <c r="A4" s="4"/>
      <c r="B4" s="5"/>
      <c r="C4" s="5"/>
      <c r="D4" s="5"/>
      <c r="E4" s="5"/>
      <c r="F4" s="5"/>
    </row>
    <row r="5" spans="1:26" x14ac:dyDescent="0.25"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9" t="s">
        <v>7</v>
      </c>
      <c r="H5" s="9" t="s">
        <v>5</v>
      </c>
    </row>
    <row r="6" spans="1:26" x14ac:dyDescent="0.25">
      <c r="B6" s="10">
        <v>43100</v>
      </c>
      <c r="C6" s="10">
        <v>43190</v>
      </c>
      <c r="D6" s="10">
        <v>43373</v>
      </c>
      <c r="E6" s="10">
        <v>43465</v>
      </c>
      <c r="F6" s="10">
        <v>43555</v>
      </c>
      <c r="G6" s="11">
        <v>43738</v>
      </c>
      <c r="H6" s="11">
        <v>43830</v>
      </c>
    </row>
    <row r="7" spans="1:26" x14ac:dyDescent="0.25">
      <c r="B7" s="10"/>
      <c r="C7" s="10"/>
      <c r="D7" s="10"/>
      <c r="E7" s="10"/>
      <c r="F7" s="10"/>
      <c r="G7" s="13"/>
      <c r="H7" s="13"/>
      <c r="I7" s="13"/>
      <c r="J7" s="13"/>
    </row>
    <row r="8" spans="1:26" x14ac:dyDescent="0.25">
      <c r="A8" s="12" t="s">
        <v>12</v>
      </c>
      <c r="B8" s="13"/>
      <c r="C8" s="13">
        <v>368001546</v>
      </c>
      <c r="D8" s="13">
        <v>91802670</v>
      </c>
      <c r="E8" s="13">
        <v>175021315</v>
      </c>
      <c r="F8" s="13"/>
      <c r="G8" s="13"/>
      <c r="H8" s="13"/>
      <c r="I8" s="13"/>
      <c r="J8" s="13"/>
    </row>
    <row r="9" spans="1:26" x14ac:dyDescent="0.25">
      <c r="A9" s="3" t="s">
        <v>14</v>
      </c>
      <c r="B9" s="13"/>
      <c r="C9" s="13">
        <v>388544950</v>
      </c>
      <c r="D9" s="13">
        <v>100261420</v>
      </c>
      <c r="E9" s="13">
        <v>187615595</v>
      </c>
      <c r="F9" s="13"/>
      <c r="G9" s="13"/>
      <c r="H9" s="13"/>
      <c r="I9" s="13"/>
      <c r="J9" s="1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12" t="s">
        <v>19</v>
      </c>
      <c r="B10" s="17">
        <f t="shared" ref="B10:H10" si="0">B8-B9</f>
        <v>0</v>
      </c>
      <c r="C10" s="17">
        <f t="shared" si="0"/>
        <v>-20543404</v>
      </c>
      <c r="D10" s="17">
        <f t="shared" si="0"/>
        <v>-8458750</v>
      </c>
      <c r="E10" s="17">
        <f t="shared" si="0"/>
        <v>-12594280</v>
      </c>
      <c r="F10" s="17">
        <f t="shared" si="0"/>
        <v>0</v>
      </c>
      <c r="G10" s="17">
        <f t="shared" si="0"/>
        <v>0</v>
      </c>
      <c r="H10" s="17">
        <f t="shared" si="0"/>
        <v>0</v>
      </c>
      <c r="I10" s="13"/>
      <c r="J10" s="13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6"/>
      <c r="B11" s="19"/>
      <c r="C11" s="19"/>
      <c r="D11" s="19"/>
      <c r="E11" s="19"/>
      <c r="F11" s="19"/>
      <c r="G11" s="13"/>
      <c r="H11" s="13"/>
      <c r="I11" s="13"/>
      <c r="J11" s="13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12" t="s">
        <v>26</v>
      </c>
      <c r="B12" s="19">
        <f t="shared" ref="B12:H12" si="1">SUM(B13:B15)</f>
        <v>0</v>
      </c>
      <c r="C12" s="19">
        <f t="shared" si="1"/>
        <v>23444788</v>
      </c>
      <c r="D12" s="19">
        <f t="shared" si="1"/>
        <v>5287450</v>
      </c>
      <c r="E12" s="19">
        <f t="shared" si="1"/>
        <v>11566985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3"/>
      <c r="J12" s="13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20" t="s">
        <v>31</v>
      </c>
      <c r="B13" s="13"/>
      <c r="C13" s="13">
        <v>10873621</v>
      </c>
      <c r="D13" s="13">
        <v>2435298</v>
      </c>
      <c r="E13" s="13">
        <v>4626200</v>
      </c>
      <c r="F13" s="13"/>
      <c r="G13" s="13"/>
      <c r="H13" s="13"/>
      <c r="I13" s="13"/>
      <c r="J13" s="1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20" t="s">
        <v>33</v>
      </c>
      <c r="B14" s="13"/>
      <c r="C14" s="13">
        <v>1954342</v>
      </c>
      <c r="D14" s="13">
        <v>741805</v>
      </c>
      <c r="E14" s="13">
        <v>753174</v>
      </c>
      <c r="F14" s="13"/>
      <c r="G14" s="13"/>
      <c r="H14" s="13"/>
      <c r="I14" s="13"/>
      <c r="J14" s="13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20" t="s">
        <v>34</v>
      </c>
      <c r="B15" s="13"/>
      <c r="C15" s="13">
        <v>10616825</v>
      </c>
      <c r="D15" s="13">
        <v>2110347</v>
      </c>
      <c r="E15" s="13">
        <v>6187611</v>
      </c>
      <c r="F15" s="13"/>
      <c r="G15" s="13"/>
      <c r="H15" s="13"/>
      <c r="I15" s="13"/>
      <c r="J15" s="13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20"/>
      <c r="B16" s="13"/>
      <c r="C16" s="13"/>
      <c r="D16" s="13"/>
      <c r="E16" s="13"/>
      <c r="F16" s="13"/>
      <c r="G16" s="13"/>
      <c r="H16" s="13"/>
      <c r="I16" s="13"/>
      <c r="J16" s="13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2" t="s">
        <v>39</v>
      </c>
      <c r="B17" s="25">
        <f>SUM(B10,B12)</f>
        <v>0</v>
      </c>
      <c r="C17" s="17">
        <f t="shared" ref="C17:H17" si="2">C10-C12</f>
        <v>-43988192</v>
      </c>
      <c r="D17" s="17">
        <f t="shared" si="2"/>
        <v>-13746200</v>
      </c>
      <c r="E17" s="17">
        <f t="shared" si="2"/>
        <v>-24161265</v>
      </c>
      <c r="F17" s="17">
        <f t="shared" si="2"/>
        <v>0</v>
      </c>
      <c r="G17" s="17">
        <f t="shared" si="2"/>
        <v>0</v>
      </c>
      <c r="H17" s="17">
        <f t="shared" si="2"/>
        <v>0</v>
      </c>
      <c r="I17" s="13"/>
      <c r="J17" s="13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24" t="s">
        <v>45</v>
      </c>
      <c r="B18" s="13"/>
      <c r="C18" s="19"/>
      <c r="D18" s="19"/>
      <c r="E18" s="19"/>
      <c r="F18" s="19"/>
      <c r="G18" s="13"/>
      <c r="H18" s="13"/>
      <c r="I18" s="13"/>
      <c r="J18" s="1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6" t="s">
        <v>48</v>
      </c>
      <c r="B19" s="13"/>
      <c r="C19" s="13">
        <v>0</v>
      </c>
      <c r="D19" s="13">
        <v>0</v>
      </c>
      <c r="E19" s="13">
        <v>0</v>
      </c>
      <c r="F19" s="13"/>
      <c r="G19" s="13"/>
      <c r="H19" s="13"/>
      <c r="I19" s="13"/>
      <c r="J19" s="13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12" t="s">
        <v>52</v>
      </c>
      <c r="B20" s="17">
        <f t="shared" ref="B20:H20" si="3">SUM(B17:B19)</f>
        <v>0</v>
      </c>
      <c r="C20" s="17">
        <f t="shared" si="3"/>
        <v>-43988192</v>
      </c>
      <c r="D20" s="17">
        <f t="shared" si="3"/>
        <v>-13746200</v>
      </c>
      <c r="E20" s="17">
        <f t="shared" si="3"/>
        <v>-24161265</v>
      </c>
      <c r="F20" s="17">
        <f t="shared" si="3"/>
        <v>0</v>
      </c>
      <c r="G20" s="17">
        <f t="shared" si="3"/>
        <v>0</v>
      </c>
      <c r="H20" s="17">
        <f t="shared" si="3"/>
        <v>0</v>
      </c>
      <c r="I20" s="13"/>
      <c r="J20" s="13"/>
    </row>
    <row r="21" spans="1:26" ht="15.75" customHeight="1" x14ac:dyDescent="0.25">
      <c r="A21" s="20" t="s">
        <v>56</v>
      </c>
      <c r="B21" s="13"/>
      <c r="C21" s="13">
        <v>0</v>
      </c>
      <c r="D21" s="13">
        <v>0</v>
      </c>
      <c r="E21" s="13">
        <v>0</v>
      </c>
      <c r="F21" s="13"/>
      <c r="G21" s="13"/>
      <c r="H21" s="13"/>
      <c r="I21" s="13"/>
      <c r="J21" s="13"/>
    </row>
    <row r="22" spans="1:26" ht="15.75" customHeight="1" x14ac:dyDescent="0.25">
      <c r="A22" s="12" t="s">
        <v>57</v>
      </c>
      <c r="B22" s="17">
        <f t="shared" ref="B22:H22" si="4">B20-B21</f>
        <v>0</v>
      </c>
      <c r="C22" s="17">
        <f t="shared" si="4"/>
        <v>-43988192</v>
      </c>
      <c r="D22" s="17">
        <f t="shared" si="4"/>
        <v>-13746200</v>
      </c>
      <c r="E22" s="17">
        <f t="shared" si="4"/>
        <v>-24161265</v>
      </c>
      <c r="F22" s="17">
        <f t="shared" si="4"/>
        <v>0</v>
      </c>
      <c r="G22" s="17">
        <f t="shared" si="4"/>
        <v>0</v>
      </c>
      <c r="H22" s="17">
        <f t="shared" si="4"/>
        <v>0</v>
      </c>
      <c r="I22" s="13"/>
      <c r="J22" s="13"/>
    </row>
    <row r="23" spans="1:26" ht="15.75" customHeight="1" x14ac:dyDescent="0.25">
      <c r="A23" s="15" t="s">
        <v>58</v>
      </c>
      <c r="B23" s="19">
        <f t="shared" ref="B23:F23" si="5">SUM(B24:B25)</f>
        <v>0</v>
      </c>
      <c r="C23" s="19">
        <f t="shared" si="5"/>
        <v>0</v>
      </c>
      <c r="D23" s="19">
        <f t="shared" si="5"/>
        <v>0</v>
      </c>
      <c r="E23" s="19">
        <f t="shared" si="5"/>
        <v>0</v>
      </c>
      <c r="F23" s="19">
        <f t="shared" si="5"/>
        <v>0</v>
      </c>
      <c r="G23" s="13"/>
      <c r="H23" s="13"/>
      <c r="I23" s="13"/>
      <c r="J23" s="13"/>
    </row>
    <row r="24" spans="1:26" ht="15.75" customHeight="1" x14ac:dyDescent="0.25">
      <c r="A24" s="20" t="s">
        <v>60</v>
      </c>
      <c r="B24" s="13"/>
      <c r="C24" s="13">
        <v>0</v>
      </c>
      <c r="D24" s="13">
        <v>0</v>
      </c>
      <c r="E24" s="13">
        <v>0</v>
      </c>
      <c r="F24" s="13"/>
      <c r="G24" s="13"/>
      <c r="H24" s="13"/>
      <c r="I24" s="13"/>
      <c r="J24" s="13"/>
    </row>
    <row r="25" spans="1:26" ht="15.75" customHeight="1" x14ac:dyDescent="0.25">
      <c r="A25" s="20" t="s">
        <v>62</v>
      </c>
      <c r="B25" s="13"/>
      <c r="C25" s="13">
        <v>0</v>
      </c>
      <c r="D25" s="13">
        <v>0</v>
      </c>
      <c r="E25" s="13">
        <v>0</v>
      </c>
      <c r="F25" s="13"/>
      <c r="G25" s="13"/>
      <c r="H25" s="13"/>
      <c r="I25" s="13"/>
      <c r="J25" s="13"/>
    </row>
    <row r="26" spans="1:26" ht="15.75" customHeight="1" x14ac:dyDescent="0.25">
      <c r="A26" s="12" t="s">
        <v>64</v>
      </c>
      <c r="B26" s="18">
        <f t="shared" ref="B26:H26" si="6">B22-B23</f>
        <v>0</v>
      </c>
      <c r="C26" s="18">
        <f t="shared" si="6"/>
        <v>-43988192</v>
      </c>
      <c r="D26" s="18">
        <f t="shared" si="6"/>
        <v>-13746200</v>
      </c>
      <c r="E26" s="18">
        <f t="shared" si="6"/>
        <v>-24161265</v>
      </c>
      <c r="F26" s="18">
        <f t="shared" si="6"/>
        <v>0</v>
      </c>
      <c r="G26" s="18">
        <f t="shared" si="6"/>
        <v>0</v>
      </c>
      <c r="H26" s="18">
        <f t="shared" si="6"/>
        <v>0</v>
      </c>
      <c r="I26" s="13"/>
      <c r="J26" s="13"/>
    </row>
    <row r="27" spans="1:26" ht="15.75" customHeight="1" x14ac:dyDescent="0.25">
      <c r="A27" s="2"/>
      <c r="B27" s="13"/>
      <c r="C27" s="13"/>
      <c r="D27" s="13"/>
      <c r="E27" s="13"/>
      <c r="F27" s="13"/>
      <c r="G27" s="13"/>
      <c r="H27" s="13"/>
      <c r="I27" s="13"/>
      <c r="J27" s="13"/>
    </row>
    <row r="28" spans="1:26" ht="15.75" customHeight="1" x14ac:dyDescent="0.25">
      <c r="A28" s="2"/>
      <c r="B28" s="13"/>
      <c r="C28" s="13"/>
      <c r="D28" s="13"/>
      <c r="E28" s="27"/>
      <c r="F28" s="13"/>
      <c r="G28" s="13"/>
      <c r="H28" s="13"/>
      <c r="I28" s="13"/>
      <c r="J28" s="13"/>
    </row>
    <row r="29" spans="1:26" ht="15.75" customHeight="1" x14ac:dyDescent="0.25">
      <c r="A29" s="12" t="s">
        <v>70</v>
      </c>
      <c r="B29" s="28" t="e">
        <f>B26/('1'!B39/10)</f>
        <v>#DIV/0!</v>
      </c>
      <c r="C29" s="28">
        <f>C26/('1'!C39/10)</f>
        <v>-1.3538509949259432</v>
      </c>
      <c r="D29" s="28">
        <f>D26/('1'!D39/10)</f>
        <v>-0.42307505037831517</v>
      </c>
      <c r="E29" s="28">
        <f>E26/('1'!E39/10)</f>
        <v>-0.74362575890637583</v>
      </c>
      <c r="F29" s="28" t="e">
        <f>F26/('1'!F39/10)</f>
        <v>#DIV/0!</v>
      </c>
      <c r="G29" s="28" t="e">
        <f>G26/('1'!G39/10)</f>
        <v>#DIV/0!</v>
      </c>
      <c r="H29" s="28" t="e">
        <f>H26/('1'!H39/10)</f>
        <v>#DIV/0!</v>
      </c>
      <c r="I29" s="13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4" t="s">
        <v>73</v>
      </c>
      <c r="B30" s="13">
        <f>'1'!B39/10</f>
        <v>0</v>
      </c>
      <c r="C30" s="13">
        <f>'1'!C39/10</f>
        <v>32491162</v>
      </c>
      <c r="D30" s="13">
        <f>'1'!D39/10</f>
        <v>32491162</v>
      </c>
      <c r="E30" s="13">
        <f>'1'!E39/10</f>
        <v>32491162</v>
      </c>
      <c r="F30" s="13">
        <f>'1'!F39/10</f>
        <v>0</v>
      </c>
      <c r="G30" s="13">
        <f>'1'!G39/10</f>
        <v>0</v>
      </c>
      <c r="H30" s="13">
        <f>'1'!H39/10</f>
        <v>0</v>
      </c>
      <c r="I30" s="13"/>
      <c r="J30" s="13"/>
    </row>
    <row r="31" spans="1:26" ht="15.75" customHeight="1" x14ac:dyDescent="0.25">
      <c r="G31" s="13"/>
      <c r="H31" s="13"/>
      <c r="I31" s="13"/>
      <c r="J31" s="13"/>
    </row>
    <row r="32" spans="1:26" ht="15.75" customHeight="1" x14ac:dyDescent="0.25">
      <c r="G32" s="13"/>
      <c r="H32" s="13"/>
      <c r="I32" s="13"/>
      <c r="J32" s="13"/>
    </row>
    <row r="33" spans="7:10" ht="15.75" customHeight="1" x14ac:dyDescent="0.25">
      <c r="G33" s="13"/>
      <c r="H33" s="13"/>
      <c r="I33" s="13"/>
      <c r="J33" s="13"/>
    </row>
    <row r="34" spans="7:10" ht="15.75" customHeight="1" x14ac:dyDescent="0.25">
      <c r="G34" s="13"/>
      <c r="H34" s="13"/>
      <c r="I34" s="13"/>
      <c r="J34" s="13"/>
    </row>
    <row r="35" spans="7:10" ht="15.75" customHeight="1" x14ac:dyDescent="0.25">
      <c r="G35" s="13"/>
      <c r="H35" s="13"/>
      <c r="I35" s="13"/>
      <c r="J35" s="13"/>
    </row>
    <row r="36" spans="7:10" ht="15.75" customHeight="1" x14ac:dyDescent="0.25">
      <c r="G36" s="13"/>
      <c r="H36" s="13"/>
      <c r="I36" s="13"/>
      <c r="J36" s="13"/>
    </row>
    <row r="37" spans="7:10" ht="15.75" customHeight="1" x14ac:dyDescent="0.25">
      <c r="G37" s="13"/>
      <c r="H37" s="13"/>
      <c r="I37" s="13"/>
      <c r="J37" s="13"/>
    </row>
    <row r="38" spans="7:10" ht="15.75" customHeight="1" x14ac:dyDescent="0.25">
      <c r="G38" s="13"/>
      <c r="H38" s="13"/>
      <c r="I38" s="13"/>
      <c r="J38" s="13"/>
    </row>
    <row r="39" spans="7:10" ht="15.75" customHeight="1" x14ac:dyDescent="0.25">
      <c r="G39" s="13"/>
      <c r="H39" s="13"/>
      <c r="I39" s="13"/>
      <c r="J39" s="13"/>
    </row>
    <row r="40" spans="7:10" ht="15.75" customHeight="1" x14ac:dyDescent="0.25">
      <c r="G40" s="13"/>
      <c r="H40" s="13"/>
      <c r="I40" s="13"/>
      <c r="J40" s="13"/>
    </row>
    <row r="41" spans="7:10" ht="15.75" customHeight="1" x14ac:dyDescent="0.25">
      <c r="G41" s="13"/>
      <c r="H41" s="13"/>
      <c r="I41" s="13"/>
      <c r="J41" s="13"/>
    </row>
    <row r="42" spans="7:10" ht="15.75" customHeight="1" x14ac:dyDescent="0.25">
      <c r="G42" s="13"/>
      <c r="H42" s="13"/>
      <c r="I42" s="13"/>
      <c r="J42" s="13"/>
    </row>
    <row r="43" spans="7:10" ht="15.75" customHeight="1" x14ac:dyDescent="0.25">
      <c r="G43" s="13"/>
      <c r="H43" s="13"/>
      <c r="I43" s="13"/>
      <c r="J43" s="13"/>
    </row>
    <row r="44" spans="7:10" ht="15.75" customHeight="1" x14ac:dyDescent="0.25">
      <c r="G44" s="13"/>
      <c r="H44" s="13"/>
      <c r="I44" s="13"/>
      <c r="J44" s="13"/>
    </row>
    <row r="45" spans="7:10" ht="15.75" customHeight="1" x14ac:dyDescent="0.25">
      <c r="G45" s="13"/>
      <c r="H45" s="13"/>
      <c r="I45" s="13"/>
      <c r="J45" s="13"/>
    </row>
    <row r="46" spans="7:10" ht="15.75" customHeight="1" x14ac:dyDescent="0.25">
      <c r="G46" s="13"/>
      <c r="H46" s="13"/>
      <c r="I46" s="13"/>
      <c r="J46" s="13"/>
    </row>
    <row r="47" spans="7:10" ht="15.75" customHeight="1" x14ac:dyDescent="0.25">
      <c r="G47" s="13"/>
      <c r="H47" s="13"/>
      <c r="I47" s="13"/>
      <c r="J47" s="13"/>
    </row>
    <row r="48" spans="7:10" ht="15.75" customHeight="1" x14ac:dyDescent="0.25">
      <c r="G48" s="13"/>
      <c r="H48" s="13"/>
      <c r="I48" s="13"/>
      <c r="J48" s="13"/>
    </row>
    <row r="49" spans="7:10" ht="15.75" customHeight="1" x14ac:dyDescent="0.25">
      <c r="G49" s="13"/>
      <c r="H49" s="13"/>
      <c r="I49" s="13"/>
      <c r="J49" s="13"/>
    </row>
    <row r="50" spans="7:10" ht="15.75" customHeight="1" x14ac:dyDescent="0.2"/>
    <row r="51" spans="7:10" ht="15.75" customHeight="1" x14ac:dyDescent="0.2"/>
    <row r="52" spans="7:10" ht="15.75" customHeight="1" x14ac:dyDescent="0.2"/>
    <row r="53" spans="7:10" ht="15.75" customHeight="1" x14ac:dyDescent="0.2"/>
    <row r="54" spans="7:10" ht="15.75" customHeight="1" x14ac:dyDescent="0.2"/>
    <row r="55" spans="7:10" ht="15.75" customHeight="1" x14ac:dyDescent="0.2"/>
    <row r="56" spans="7:10" ht="15.75" customHeight="1" x14ac:dyDescent="0.2"/>
    <row r="57" spans="7:10" ht="15.75" customHeight="1" x14ac:dyDescent="0.2"/>
    <row r="58" spans="7:10" ht="15.75" customHeight="1" x14ac:dyDescent="0.2"/>
    <row r="59" spans="7:10" ht="15.75" customHeight="1" x14ac:dyDescent="0.2"/>
    <row r="60" spans="7:10" ht="15.75" customHeight="1" x14ac:dyDescent="0.2"/>
    <row r="61" spans="7:10" ht="15.75" customHeight="1" x14ac:dyDescent="0.2"/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20" sqref="K20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2.625" customWidth="1"/>
    <col min="7" max="7" width="11.5" customWidth="1"/>
    <col min="8" max="8" width="10.2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2" t="s">
        <v>3</v>
      </c>
    </row>
    <row r="3" spans="1:10" x14ac:dyDescent="0.25">
      <c r="A3" s="3" t="s">
        <v>4</v>
      </c>
    </row>
    <row r="4" spans="1:10" x14ac:dyDescent="0.2">
      <c r="B4" s="6"/>
      <c r="C4" s="6"/>
      <c r="D4" s="6"/>
      <c r="E4" s="6"/>
      <c r="F4" s="6"/>
    </row>
    <row r="5" spans="1:10" x14ac:dyDescent="0.25"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9" t="s">
        <v>7</v>
      </c>
      <c r="H5" s="9" t="s">
        <v>5</v>
      </c>
    </row>
    <row r="6" spans="1:10" x14ac:dyDescent="0.25">
      <c r="B6" s="10">
        <v>43100</v>
      </c>
      <c r="C6" s="10">
        <v>43190</v>
      </c>
      <c r="D6" s="10">
        <v>43373</v>
      </c>
      <c r="E6" s="10">
        <v>43465</v>
      </c>
      <c r="F6" s="10">
        <v>43555</v>
      </c>
      <c r="G6" s="11">
        <v>43738</v>
      </c>
      <c r="H6" s="11">
        <v>43830</v>
      </c>
    </row>
    <row r="7" spans="1:10" x14ac:dyDescent="0.25">
      <c r="A7" s="12" t="s">
        <v>8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3" t="s">
        <v>10</v>
      </c>
      <c r="B8" s="13"/>
      <c r="C8" s="13">
        <v>356271816</v>
      </c>
      <c r="D8" s="13">
        <v>76912335</v>
      </c>
      <c r="E8" s="13">
        <v>201989918</v>
      </c>
      <c r="F8" s="13"/>
      <c r="G8" s="13"/>
      <c r="H8" s="13"/>
      <c r="I8" s="13"/>
      <c r="J8" s="13"/>
    </row>
    <row r="9" spans="1:10" x14ac:dyDescent="0.25">
      <c r="A9" s="3" t="s">
        <v>11</v>
      </c>
      <c r="B9" s="13"/>
      <c r="C9" s="13">
        <v>-356526822</v>
      </c>
      <c r="D9" s="13">
        <v>-69963490</v>
      </c>
      <c r="E9" s="13">
        <v>-191117654</v>
      </c>
      <c r="F9" s="13"/>
      <c r="G9" s="13"/>
      <c r="H9" s="13"/>
      <c r="I9" s="13"/>
      <c r="J9" s="13"/>
    </row>
    <row r="10" spans="1:10" x14ac:dyDescent="0.25">
      <c r="A10" s="3" t="s">
        <v>13</v>
      </c>
      <c r="B10" s="13"/>
      <c r="C10" s="13">
        <v>-10616825</v>
      </c>
      <c r="D10" s="13">
        <v>-2110347</v>
      </c>
      <c r="E10" s="13">
        <v>-6187611</v>
      </c>
      <c r="F10" s="13"/>
      <c r="G10" s="13"/>
      <c r="H10" s="13"/>
      <c r="I10" s="13"/>
      <c r="J10" s="13"/>
    </row>
    <row r="11" spans="1:10" x14ac:dyDescent="0.25">
      <c r="A11" s="3" t="s">
        <v>17</v>
      </c>
      <c r="B11" s="13"/>
      <c r="C11" s="13">
        <v>-1567748</v>
      </c>
      <c r="D11" s="13">
        <v>-600000</v>
      </c>
      <c r="E11" s="13">
        <v>0</v>
      </c>
      <c r="F11" s="13"/>
      <c r="G11" s="13"/>
      <c r="H11" s="13"/>
      <c r="I11" s="13"/>
      <c r="J11" s="13"/>
    </row>
    <row r="12" spans="1:10" ht="15.75" x14ac:dyDescent="0.25">
      <c r="A12" s="4"/>
      <c r="B12" s="17"/>
      <c r="C12" s="17">
        <f t="shared" ref="C12:H12" si="0">SUM(C8:C11)</f>
        <v>-12439579</v>
      </c>
      <c r="D12" s="17">
        <f t="shared" si="0"/>
        <v>4238498</v>
      </c>
      <c r="E12" s="17">
        <f t="shared" si="0"/>
        <v>4684653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3"/>
      <c r="J12" s="13"/>
    </row>
    <row r="13" spans="1:10" ht="15.75" x14ac:dyDescent="0.25">
      <c r="A13" s="4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2" t="s">
        <v>20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3" t="s">
        <v>21</v>
      </c>
      <c r="B15" s="13"/>
      <c r="C15" s="13">
        <v>0</v>
      </c>
      <c r="D15" s="13">
        <v>0</v>
      </c>
      <c r="E15" s="13">
        <v>0</v>
      </c>
      <c r="F15" s="13">
        <v>0</v>
      </c>
      <c r="G15" s="13"/>
      <c r="H15" s="13"/>
      <c r="I15" s="13"/>
      <c r="J15" s="13"/>
    </row>
    <row r="16" spans="1:10" x14ac:dyDescent="0.25">
      <c r="A16" s="16" t="s">
        <v>23</v>
      </c>
      <c r="B16" s="13"/>
      <c r="C16" s="13">
        <v>0</v>
      </c>
      <c r="D16" s="13">
        <v>0</v>
      </c>
      <c r="E16" s="13">
        <v>0</v>
      </c>
      <c r="F16" s="13">
        <v>0</v>
      </c>
      <c r="G16" s="13"/>
      <c r="H16" s="13"/>
      <c r="I16" s="13"/>
      <c r="J16" s="13"/>
    </row>
    <row r="17" spans="1:26" x14ac:dyDescent="0.25">
      <c r="A17" s="2"/>
      <c r="B17" s="17"/>
      <c r="C17" s="17">
        <f t="shared" ref="C17:H17" si="1">SUM(C15:C16)</f>
        <v>0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3"/>
      <c r="J17" s="13"/>
    </row>
    <row r="18" spans="1:26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1:26" x14ac:dyDescent="0.25">
      <c r="A19" s="12" t="s">
        <v>29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26" x14ac:dyDescent="0.25">
      <c r="A20" s="3" t="s">
        <v>30</v>
      </c>
      <c r="B20" s="13"/>
      <c r="C20" s="13">
        <v>3681642</v>
      </c>
      <c r="D20" s="13">
        <v>0</v>
      </c>
      <c r="E20" s="13">
        <v>0</v>
      </c>
      <c r="F20" s="13"/>
      <c r="G20" s="13"/>
      <c r="H20" s="13"/>
      <c r="I20" s="13"/>
      <c r="J20" s="13"/>
    </row>
    <row r="21" spans="1:26" ht="15.75" customHeight="1" x14ac:dyDescent="0.25">
      <c r="A21" s="16" t="s">
        <v>32</v>
      </c>
      <c r="B21" s="13"/>
      <c r="C21" s="13">
        <v>-10016622</v>
      </c>
      <c r="D21" s="13">
        <v>-6108020</v>
      </c>
      <c r="E21" s="13">
        <v>-1167374</v>
      </c>
      <c r="F21" s="13"/>
      <c r="G21" s="13"/>
      <c r="H21" s="13"/>
      <c r="I21" s="13"/>
      <c r="J21" s="13"/>
    </row>
    <row r="22" spans="1:26" ht="15.75" customHeight="1" x14ac:dyDescent="0.25">
      <c r="A22" s="2"/>
      <c r="B22" s="17">
        <f t="shared" ref="B22:H22" si="2">SUM(B20:B21)</f>
        <v>0</v>
      </c>
      <c r="C22" s="17">
        <f t="shared" si="2"/>
        <v>-6334980</v>
      </c>
      <c r="D22" s="17">
        <f t="shared" si="2"/>
        <v>-6108020</v>
      </c>
      <c r="E22" s="17">
        <f t="shared" si="2"/>
        <v>-1167374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3"/>
      <c r="J22" s="13"/>
    </row>
    <row r="23" spans="1:26" ht="15.75" customHeight="1" x14ac:dyDescent="0.25">
      <c r="B23" s="19"/>
      <c r="C23" s="19"/>
      <c r="D23" s="19"/>
      <c r="E23" s="19"/>
      <c r="F23" s="19"/>
      <c r="G23" s="13"/>
      <c r="H23" s="13"/>
      <c r="I23" s="13"/>
      <c r="J23" s="13"/>
    </row>
    <row r="24" spans="1:26" ht="15.75" customHeight="1" x14ac:dyDescent="0.25">
      <c r="A24" s="2" t="s">
        <v>35</v>
      </c>
      <c r="B24" s="19">
        <f t="shared" ref="B24:H24" si="3">B12+B17+B22</f>
        <v>0</v>
      </c>
      <c r="C24" s="19">
        <f t="shared" si="3"/>
        <v>-18774559</v>
      </c>
      <c r="D24" s="19">
        <f t="shared" si="3"/>
        <v>-1869522</v>
      </c>
      <c r="E24" s="19">
        <f t="shared" si="3"/>
        <v>3517279</v>
      </c>
      <c r="F24" s="19">
        <f t="shared" si="3"/>
        <v>0</v>
      </c>
      <c r="G24" s="19">
        <f t="shared" si="3"/>
        <v>0</v>
      </c>
      <c r="H24" s="19">
        <f t="shared" si="3"/>
        <v>0</v>
      </c>
      <c r="I24" s="13"/>
      <c r="J24" s="13"/>
    </row>
    <row r="25" spans="1:26" ht="15.75" customHeight="1" x14ac:dyDescent="0.25">
      <c r="A25" s="2" t="s">
        <v>38</v>
      </c>
      <c r="B25" s="19"/>
      <c r="C25" s="19"/>
      <c r="D25" s="19"/>
      <c r="E25" s="19"/>
      <c r="F25" s="13"/>
      <c r="G25" s="13"/>
      <c r="H25" s="13"/>
      <c r="I25" s="13"/>
      <c r="J25" s="13"/>
    </row>
    <row r="26" spans="1:26" ht="15.75" customHeight="1" x14ac:dyDescent="0.25">
      <c r="A26" s="24" t="s">
        <v>40</v>
      </c>
      <c r="B26" s="13"/>
      <c r="C26" s="13">
        <v>60030076</v>
      </c>
      <c r="D26" s="13">
        <v>38236979</v>
      </c>
      <c r="E26" s="13">
        <v>38236979</v>
      </c>
      <c r="F26" s="13"/>
      <c r="G26" s="13"/>
      <c r="H26" s="13"/>
      <c r="I26" s="13"/>
      <c r="J26" s="13"/>
    </row>
    <row r="27" spans="1:26" ht="15.75" customHeight="1" x14ac:dyDescent="0.25">
      <c r="A27" s="12" t="s">
        <v>44</v>
      </c>
      <c r="B27" s="18">
        <f t="shared" ref="B27:H27" si="4">SUM(B24:B26)</f>
        <v>0</v>
      </c>
      <c r="C27" s="18">
        <f t="shared" si="4"/>
        <v>41255517</v>
      </c>
      <c r="D27" s="18">
        <f t="shared" si="4"/>
        <v>36367457</v>
      </c>
      <c r="E27" s="18">
        <f t="shared" si="4"/>
        <v>41754258</v>
      </c>
      <c r="F27" s="18">
        <f t="shared" si="4"/>
        <v>0</v>
      </c>
      <c r="G27" s="18">
        <f t="shared" si="4"/>
        <v>0</v>
      </c>
      <c r="H27" s="18">
        <f t="shared" si="4"/>
        <v>0</v>
      </c>
      <c r="I27" s="13"/>
      <c r="J27" s="13"/>
    </row>
    <row r="28" spans="1:26" ht="15.75" customHeight="1" x14ac:dyDescent="0.25">
      <c r="A28" s="2"/>
      <c r="B28" s="13"/>
      <c r="C28" s="13"/>
      <c r="D28" s="13"/>
      <c r="E28" s="13"/>
      <c r="F28" s="13"/>
      <c r="G28" s="13"/>
      <c r="H28" s="13"/>
      <c r="I28" s="13"/>
      <c r="J28" s="13"/>
    </row>
    <row r="29" spans="1:26" ht="15.75" customHeight="1" x14ac:dyDescent="0.25">
      <c r="G29" s="13"/>
      <c r="H29" s="13"/>
      <c r="I29" s="13"/>
      <c r="J29" s="13"/>
    </row>
    <row r="30" spans="1:26" ht="15.75" customHeight="1" x14ac:dyDescent="0.25">
      <c r="A30" s="12" t="s">
        <v>53</v>
      </c>
      <c r="B30" s="26" t="e">
        <f>B12/('1'!B39/10)</f>
        <v>#DIV/0!</v>
      </c>
      <c r="C30" s="26">
        <f>C12/('1'!C39/10)</f>
        <v>-0.38286039138889522</v>
      </c>
      <c r="D30" s="26">
        <f>D12/('1'!D39/10)</f>
        <v>0.13045079766614687</v>
      </c>
      <c r="E30" s="26">
        <f>E12/('1'!E39/10)</f>
        <v>0.14418237796481395</v>
      </c>
      <c r="F30" s="26" t="e">
        <f>F12/('1'!F39/10)</f>
        <v>#DIV/0!</v>
      </c>
      <c r="G30" s="26" t="e">
        <f>G12/('1'!G39/10)</f>
        <v>#DIV/0!</v>
      </c>
      <c r="H30" s="26" t="e">
        <f>H12/('1'!H39/10)</f>
        <v>#DIV/0!</v>
      </c>
      <c r="I30" s="1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2" t="s">
        <v>59</v>
      </c>
      <c r="B31" s="3">
        <f>'1'!B39/10</f>
        <v>0</v>
      </c>
      <c r="C31" s="3">
        <f>'1'!C39/10</f>
        <v>32491162</v>
      </c>
      <c r="D31" s="3">
        <f>'1'!D39/10</f>
        <v>32491162</v>
      </c>
      <c r="E31" s="3">
        <f>'1'!E39/10</f>
        <v>32491162</v>
      </c>
      <c r="F31" s="3">
        <f>'1'!F39/10</f>
        <v>0</v>
      </c>
      <c r="G31" s="3">
        <f>'1'!G39/10</f>
        <v>0</v>
      </c>
      <c r="H31" s="3">
        <f>'1'!H39/10</f>
        <v>0</v>
      </c>
      <c r="I31" s="13"/>
      <c r="J31" s="13"/>
    </row>
    <row r="32" spans="1:26" ht="15.75" customHeight="1" x14ac:dyDescent="0.25">
      <c r="G32" s="13"/>
      <c r="H32" s="13"/>
      <c r="I32" s="13"/>
      <c r="J32" s="13"/>
    </row>
    <row r="33" spans="7:10" ht="15.75" customHeight="1" x14ac:dyDescent="0.25">
      <c r="G33" s="13"/>
      <c r="H33" s="13"/>
      <c r="I33" s="13"/>
      <c r="J33" s="13"/>
    </row>
    <row r="34" spans="7:10" ht="15.75" customHeight="1" x14ac:dyDescent="0.25">
      <c r="G34" s="13"/>
      <c r="H34" s="13"/>
      <c r="I34" s="13"/>
      <c r="J34" s="13"/>
    </row>
    <row r="35" spans="7:10" ht="15.75" customHeight="1" x14ac:dyDescent="0.25">
      <c r="G35" s="13"/>
      <c r="H35" s="13"/>
      <c r="I35" s="13"/>
      <c r="J35" s="13"/>
    </row>
    <row r="36" spans="7:10" ht="15.75" customHeight="1" x14ac:dyDescent="0.25">
      <c r="G36" s="13"/>
      <c r="H36" s="13"/>
      <c r="I36" s="13"/>
      <c r="J36" s="13"/>
    </row>
    <row r="37" spans="7:10" ht="15.75" customHeight="1" x14ac:dyDescent="0.25">
      <c r="G37" s="13"/>
      <c r="H37" s="13"/>
      <c r="I37" s="13"/>
      <c r="J37" s="13"/>
    </row>
    <row r="38" spans="7:10" ht="15.75" customHeight="1" x14ac:dyDescent="0.25">
      <c r="G38" s="13"/>
      <c r="H38" s="13"/>
      <c r="I38" s="13"/>
      <c r="J38" s="13"/>
    </row>
    <row r="39" spans="7:10" ht="15.75" customHeight="1" x14ac:dyDescent="0.25">
      <c r="G39" s="13"/>
      <c r="H39" s="13"/>
      <c r="I39" s="13"/>
      <c r="J39" s="13"/>
    </row>
    <row r="40" spans="7:10" ht="15.75" customHeight="1" x14ac:dyDescent="0.25">
      <c r="G40" s="13"/>
      <c r="H40" s="13"/>
      <c r="I40" s="13"/>
      <c r="J40" s="13"/>
    </row>
    <row r="41" spans="7:10" ht="15.75" customHeight="1" x14ac:dyDescent="0.25">
      <c r="G41" s="13"/>
      <c r="H41" s="13"/>
      <c r="I41" s="13"/>
      <c r="J41" s="13"/>
    </row>
    <row r="42" spans="7:10" ht="15.75" customHeight="1" x14ac:dyDescent="0.25">
      <c r="G42" s="13"/>
      <c r="H42" s="13"/>
      <c r="I42" s="13"/>
      <c r="J42" s="13"/>
    </row>
    <row r="43" spans="7:10" ht="15.75" customHeight="1" x14ac:dyDescent="0.25">
      <c r="G43" s="13"/>
      <c r="H43" s="13"/>
      <c r="I43" s="13"/>
      <c r="J43" s="13"/>
    </row>
    <row r="44" spans="7:10" ht="15.75" customHeight="1" x14ac:dyDescent="0.25">
      <c r="G44" s="13"/>
      <c r="H44" s="13"/>
      <c r="I44" s="13"/>
      <c r="J44" s="13"/>
    </row>
    <row r="45" spans="7:10" ht="15.75" customHeight="1" x14ac:dyDescent="0.2"/>
    <row r="46" spans="7:10" ht="15.75" customHeight="1" x14ac:dyDescent="0.2"/>
    <row r="47" spans="7:10" ht="15.75" customHeight="1" x14ac:dyDescent="0.2"/>
    <row r="48" spans="7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2" t="s">
        <v>75</v>
      </c>
    </row>
    <row r="2" spans="1:26" x14ac:dyDescent="0.25">
      <c r="A2" s="2" t="s">
        <v>76</v>
      </c>
    </row>
    <row r="3" spans="1:26" x14ac:dyDescent="0.25">
      <c r="A3" s="3" t="s">
        <v>4</v>
      </c>
    </row>
    <row r="4" spans="1:26" x14ac:dyDescent="0.25">
      <c r="B4" s="5" t="s">
        <v>77</v>
      </c>
      <c r="C4" s="5" t="s">
        <v>78</v>
      </c>
      <c r="D4" s="5" t="s">
        <v>79</v>
      </c>
      <c r="E4" s="5" t="s">
        <v>80</v>
      </c>
      <c r="F4" s="5" t="s">
        <v>81</v>
      </c>
    </row>
    <row r="5" spans="1:26" x14ac:dyDescent="0.25">
      <c r="A5" s="29"/>
      <c r="B5" s="30">
        <v>43100</v>
      </c>
      <c r="C5" s="30">
        <v>43190</v>
      </c>
      <c r="D5" s="30">
        <v>43373</v>
      </c>
      <c r="E5" s="30">
        <v>43465</v>
      </c>
      <c r="F5" s="30">
        <v>43555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3" t="s">
        <v>82</v>
      </c>
      <c r="B6" s="31" t="e">
        <f>'2'!B26/'1'!B19</f>
        <v>#DIV/0!</v>
      </c>
      <c r="C6" s="31">
        <f>'2'!C26/'1'!C19</f>
        <v>-4.9784074628659511E-2</v>
      </c>
      <c r="D6" s="31">
        <f>'2'!D26/'1'!D19</f>
        <v>-1.6572112063022799E-2</v>
      </c>
      <c r="E6" s="31">
        <f>'2'!E26/'1'!E19</f>
        <v>-2.9902700913611864E-2</v>
      </c>
      <c r="F6" s="31" t="e">
        <f>'2'!F26/'1'!F19</f>
        <v>#DIV/0!</v>
      </c>
    </row>
    <row r="7" spans="1:26" x14ac:dyDescent="0.25">
      <c r="A7" s="3" t="s">
        <v>83</v>
      </c>
      <c r="B7" s="31" t="e">
        <f>'2'!B26/'1'!B47</f>
        <v>#DIV/0!</v>
      </c>
      <c r="C7" s="31">
        <f>'2'!C26/'1'!C47</f>
        <v>-6.5606711456748387E-2</v>
      </c>
      <c r="D7" s="31">
        <f>'2'!D26/'1'!D47</f>
        <v>-2.1888841547973485E-2</v>
      </c>
      <c r="E7" s="31">
        <f>'2'!E26/'1'!E47</f>
        <v>-3.9122151807511191E-2</v>
      </c>
      <c r="F7" s="31" t="e">
        <f>'2'!F26/'1'!F47</f>
        <v>#DIV/0!</v>
      </c>
    </row>
    <row r="8" spans="1:26" x14ac:dyDescent="0.25">
      <c r="A8" s="3" t="s">
        <v>84</v>
      </c>
      <c r="B8" s="31" t="e">
        <f>('1'!B25)/'1'!B47</f>
        <v>#DIV/0!</v>
      </c>
      <c r="C8" s="31">
        <f>('1'!C25)/'1'!C47</f>
        <v>0</v>
      </c>
      <c r="D8" s="31">
        <f>('1'!D25)/'1'!D47</f>
        <v>0</v>
      </c>
      <c r="E8" s="31">
        <f>('1'!E25)/'1'!E47</f>
        <v>0</v>
      </c>
      <c r="F8" s="31" t="e">
        <f>('1'!F25)/'1'!F47</f>
        <v>#DIV/0!</v>
      </c>
    </row>
    <row r="9" spans="1:26" x14ac:dyDescent="0.25">
      <c r="A9" s="3" t="s">
        <v>85</v>
      </c>
      <c r="B9" s="32" t="e">
        <f>'1'!B18/'1'!B35</f>
        <v>#DIV/0!</v>
      </c>
      <c r="C9" s="32">
        <f>'1'!C18/'1'!C35</f>
        <v>3.0094622005946241</v>
      </c>
      <c r="D9" s="32">
        <f>'1'!D18/'1'!D35</f>
        <v>2.9798235124254502</v>
      </c>
      <c r="E9" s="32">
        <f>'1'!E18/'1'!E35</f>
        <v>3.064954428554544</v>
      </c>
      <c r="F9" s="32" t="e">
        <f>'1'!F18/'1'!F35</f>
        <v>#DIV/0!</v>
      </c>
    </row>
    <row r="10" spans="1:26" x14ac:dyDescent="0.25">
      <c r="A10" s="3" t="s">
        <v>86</v>
      </c>
      <c r="B10" s="31" t="e">
        <f>'2'!B26/'2'!B8</f>
        <v>#DIV/0!</v>
      </c>
      <c r="C10" s="31">
        <f>'2'!C26/'2'!C8</f>
        <v>-0.11953262826781712</v>
      </c>
      <c r="D10" s="31">
        <f>'2'!D26/'2'!D8</f>
        <v>-0.14973638566285707</v>
      </c>
      <c r="E10" s="31">
        <f>'2'!E26/'2'!E8</f>
        <v>-0.13804755723610007</v>
      </c>
      <c r="F10" s="31" t="e">
        <f>'2'!F26/'2'!F8</f>
        <v>#DIV/0!</v>
      </c>
    </row>
    <row r="11" spans="1:26" x14ac:dyDescent="0.25">
      <c r="A11" s="3" t="s">
        <v>87</v>
      </c>
      <c r="B11" s="31" t="e">
        <f>'2'!B20/'2'!B8</f>
        <v>#DIV/0!</v>
      </c>
      <c r="C11" s="31">
        <f>'2'!C20/'2'!C8</f>
        <v>-0.11953262826781712</v>
      </c>
      <c r="D11" s="31">
        <f>'2'!D20/'2'!D8</f>
        <v>-0.14973638566285707</v>
      </c>
      <c r="E11" s="31">
        <f>'2'!E20/'2'!E8</f>
        <v>-0.13804755723610007</v>
      </c>
      <c r="F11" s="31" t="e">
        <f>'2'!F20/'2'!F8</f>
        <v>#DIV/0!</v>
      </c>
    </row>
    <row r="12" spans="1:26" x14ac:dyDescent="0.25">
      <c r="A12" s="3" t="s">
        <v>88</v>
      </c>
      <c r="B12" s="31" t="e">
        <f>'2'!B26/('1'!B25+'1'!B47)</f>
        <v>#DIV/0!</v>
      </c>
      <c r="C12" s="31">
        <f>'2'!C26/('1'!C25+'1'!C47)</f>
        <v>-6.5606711456748387E-2</v>
      </c>
      <c r="D12" s="31">
        <f>'2'!D26/('1'!D25+'1'!D47)</f>
        <v>-2.1888841547973485E-2</v>
      </c>
      <c r="E12" s="31">
        <f>'2'!E26/('1'!E25+'1'!E47)</f>
        <v>-3.9122151807511191E-2</v>
      </c>
      <c r="F12" s="31" t="e">
        <f>'2'!F26/('1'!F25+'1'!F47)</f>
        <v>#DIV/0!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2020-04-12T16:23:47Z</dcterms:modified>
</cp:coreProperties>
</file>