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Ceramic\Q\"/>
    </mc:Choice>
  </mc:AlternateContent>
  <bookViews>
    <workbookView xWindow="0" yWindow="0" windowWidth="20460" windowHeight="762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4" l="1"/>
  <c r="G11" i="4"/>
  <c r="G10" i="4"/>
  <c r="G9" i="4"/>
  <c r="G8" i="4"/>
  <c r="G7" i="4"/>
  <c r="G6" i="4"/>
  <c r="H9" i="3" l="1"/>
  <c r="H23" i="2" l="1"/>
  <c r="I23" i="2"/>
  <c r="H12" i="2"/>
  <c r="I12" i="2"/>
  <c r="H10" i="2"/>
  <c r="I10" i="2"/>
  <c r="H42" i="1"/>
  <c r="I42" i="1"/>
  <c r="H32" i="1"/>
  <c r="I32" i="1"/>
  <c r="H26" i="1"/>
  <c r="H48" i="1" s="1"/>
  <c r="I26" i="1"/>
  <c r="H19" i="1"/>
  <c r="I19" i="1"/>
  <c r="H11" i="1"/>
  <c r="I11" i="1"/>
  <c r="I20" i="1" s="1"/>
  <c r="H23" i="3"/>
  <c r="I23" i="3"/>
  <c r="H15" i="3"/>
  <c r="I15" i="3"/>
  <c r="H11" i="3"/>
  <c r="H30" i="3" s="1"/>
  <c r="I11" i="3"/>
  <c r="I30" i="3" s="1"/>
  <c r="I16" i="2" l="1"/>
  <c r="I18" i="2" s="1"/>
  <c r="I21" i="2" s="1"/>
  <c r="I26" i="2" s="1"/>
  <c r="I29" i="2" s="1"/>
  <c r="H16" i="2"/>
  <c r="H18" i="2" s="1"/>
  <c r="H21" i="2" s="1"/>
  <c r="H26" i="2" s="1"/>
  <c r="H29" i="2" s="1"/>
  <c r="H43" i="1"/>
  <c r="H25" i="3"/>
  <c r="H27" i="3" s="1"/>
  <c r="I43" i="1"/>
  <c r="I44" i="1" s="1"/>
  <c r="I46" i="1" s="1"/>
  <c r="H44" i="1"/>
  <c r="H20" i="1"/>
  <c r="I48" i="1"/>
  <c r="I25" i="3"/>
  <c r="I27" i="3" s="1"/>
  <c r="H46" i="1" l="1"/>
  <c r="G11" i="3"/>
  <c r="E11" i="3"/>
  <c r="F11" i="3"/>
  <c r="D11" i="3"/>
  <c r="E23" i="3" l="1"/>
  <c r="F23" i="3"/>
  <c r="G23" i="3"/>
  <c r="D23" i="3"/>
  <c r="E12" i="2"/>
  <c r="F12" i="2"/>
  <c r="G12" i="2"/>
  <c r="D12" i="2"/>
  <c r="G42" i="1" l="1"/>
  <c r="D15" i="3" l="1"/>
  <c r="E15" i="3"/>
  <c r="F15" i="3"/>
  <c r="G15" i="3"/>
  <c r="C15" i="3"/>
  <c r="D11" i="1" l="1"/>
  <c r="E11" i="1"/>
  <c r="F11" i="1"/>
  <c r="G11" i="1"/>
  <c r="C11" i="1"/>
  <c r="D42" i="1" l="1"/>
  <c r="E42" i="1"/>
  <c r="F42" i="1"/>
  <c r="F30" i="3" l="1"/>
  <c r="G30" i="3"/>
  <c r="C23" i="3"/>
  <c r="D30" i="3"/>
  <c r="E30" i="3"/>
  <c r="C11" i="3"/>
  <c r="C30" i="3" s="1"/>
  <c r="D23" i="2"/>
  <c r="E23" i="2"/>
  <c r="F23" i="2"/>
  <c r="G23" i="2"/>
  <c r="C23" i="2"/>
  <c r="D26" i="1"/>
  <c r="E26" i="1"/>
  <c r="F26" i="1"/>
  <c r="G26" i="1"/>
  <c r="C26" i="1"/>
  <c r="B8" i="4" s="1"/>
  <c r="C42" i="1"/>
  <c r="F8" i="4" l="1"/>
  <c r="F48" i="1"/>
  <c r="E8" i="4"/>
  <c r="E48" i="1"/>
  <c r="D8" i="4"/>
  <c r="D48" i="1"/>
  <c r="C8" i="4"/>
  <c r="C48" i="1"/>
  <c r="G25" i="3"/>
  <c r="G27" i="3" s="1"/>
  <c r="G48" i="1"/>
  <c r="F25" i="3"/>
  <c r="F27" i="3" s="1"/>
  <c r="D32" i="1"/>
  <c r="D43" i="1" s="1"/>
  <c r="D44" i="1" s="1"/>
  <c r="E32" i="1"/>
  <c r="E43" i="1" s="1"/>
  <c r="E44" i="1" s="1"/>
  <c r="F32" i="1"/>
  <c r="F43" i="1" s="1"/>
  <c r="F44" i="1" s="1"/>
  <c r="G32" i="1"/>
  <c r="G43" i="1" s="1"/>
  <c r="G44" i="1" s="1"/>
  <c r="C32" i="1"/>
  <c r="C43" i="1" s="1"/>
  <c r="C44" i="1" s="1"/>
  <c r="D19" i="1"/>
  <c r="D20" i="1" s="1"/>
  <c r="E19" i="1"/>
  <c r="E20" i="1" s="1"/>
  <c r="F19" i="1"/>
  <c r="F20" i="1" s="1"/>
  <c r="G19" i="1"/>
  <c r="G20" i="1" s="1"/>
  <c r="C19" i="1"/>
  <c r="C20" i="1" s="1"/>
  <c r="C9" i="4" l="1"/>
  <c r="D9" i="4"/>
  <c r="E9" i="4"/>
  <c r="F9" i="4"/>
  <c r="B9" i="4"/>
  <c r="C12" i="2" l="1"/>
  <c r="D10" i="2"/>
  <c r="D16" i="2" s="1"/>
  <c r="D18" i="2" s="1"/>
  <c r="D21" i="2" s="1"/>
  <c r="E10" i="2"/>
  <c r="E16" i="2" s="1"/>
  <c r="E18" i="2" s="1"/>
  <c r="E21" i="2" s="1"/>
  <c r="F10" i="2"/>
  <c r="F16" i="2" s="1"/>
  <c r="F18" i="2" s="1"/>
  <c r="F21" i="2" s="1"/>
  <c r="G10" i="2"/>
  <c r="G16" i="2" s="1"/>
  <c r="C10" i="2"/>
  <c r="G18" i="2" l="1"/>
  <c r="G21" i="2" s="1"/>
  <c r="G26" i="2" s="1"/>
  <c r="F12" i="4" s="1"/>
  <c r="C16" i="2"/>
  <c r="B11" i="4" s="1"/>
  <c r="F26" i="2"/>
  <c r="E12" i="4" s="1"/>
  <c r="D11" i="4"/>
  <c r="D26" i="2"/>
  <c r="C12" i="4" s="1"/>
  <c r="C11" i="4"/>
  <c r="C18" i="2" l="1"/>
  <c r="C21" i="2" s="1"/>
  <c r="C26" i="2" s="1"/>
  <c r="B12" i="4" s="1"/>
  <c r="G29" i="2"/>
  <c r="F29" i="2"/>
  <c r="E26" i="2"/>
  <c r="D12" i="4" s="1"/>
  <c r="D29" i="2"/>
  <c r="C10" i="4"/>
  <c r="C6" i="4"/>
  <c r="C7" i="4"/>
  <c r="F11" i="4"/>
  <c r="E11" i="4"/>
  <c r="B7" i="4" l="1"/>
  <c r="B10" i="4"/>
  <c r="C29" i="2"/>
  <c r="B6" i="4"/>
  <c r="E29" i="2"/>
  <c r="C25" i="3"/>
  <c r="E25" i="3"/>
  <c r="E27" i="3" s="1"/>
  <c r="D25" i="3"/>
  <c r="C27" i="3" l="1"/>
  <c r="G46" i="1" l="1"/>
  <c r="D10" i="4" l="1"/>
  <c r="D6" i="4"/>
  <c r="F10" i="4"/>
  <c r="F7" i="4"/>
  <c r="F6" i="4"/>
  <c r="E10" i="4"/>
  <c r="E7" i="4"/>
  <c r="E6" i="4"/>
  <c r="D27" i="3" l="1"/>
  <c r="D7" i="4"/>
  <c r="D46" i="1" l="1"/>
  <c r="C46" i="1"/>
  <c r="F46" i="1"/>
  <c r="E46" i="1"/>
</calcChain>
</file>

<file path=xl/sharedStrings.xml><?xml version="1.0" encoding="utf-8"?>
<sst xmlns="http://schemas.openxmlformats.org/spreadsheetml/2006/main" count="121" uniqueCount="89">
  <si>
    <t>Non Current Assets</t>
  </si>
  <si>
    <t>Inventories</t>
  </si>
  <si>
    <t>Current tax</t>
  </si>
  <si>
    <t>Deferred tax</t>
  </si>
  <si>
    <t>Statement of Cash Flows</t>
  </si>
  <si>
    <t>Net increase in cash &amp; cash equivalents</t>
  </si>
  <si>
    <t>Check</t>
  </si>
  <si>
    <t>Quarter 3</t>
  </si>
  <si>
    <t>Quarter 2</t>
  </si>
  <si>
    <t>Quarter 1</t>
  </si>
  <si>
    <t xml:space="preserve">Turnover </t>
  </si>
  <si>
    <t>Cost &amp; Expenses</t>
  </si>
  <si>
    <t>Net Profit before WPPF, WF &amp; Income tax</t>
  </si>
  <si>
    <t>Contribution to WPPF &amp; WF</t>
  </si>
  <si>
    <t>Net Profit before Income tax</t>
  </si>
  <si>
    <t>Provision for Income tax</t>
  </si>
  <si>
    <t>Cash generated from Operations</t>
  </si>
  <si>
    <t>Total Non Current Assets</t>
  </si>
  <si>
    <t>Total Current Assets</t>
  </si>
  <si>
    <t>Total Assets</t>
  </si>
  <si>
    <t>Cash &amp; Cash equivalents</t>
  </si>
  <si>
    <t>Current Assets</t>
  </si>
  <si>
    <t>Non Current Liabilities</t>
  </si>
  <si>
    <t>Total Non Current Liabilities</t>
  </si>
  <si>
    <t>Current  Liabilities</t>
  </si>
  <si>
    <t xml:space="preserve"> Total Current  Liabilities</t>
  </si>
  <si>
    <t>Cash flows from operating activities</t>
  </si>
  <si>
    <t>Cash flows from financing  activities</t>
  </si>
  <si>
    <t>Opening cash &amp; cash equivalents</t>
  </si>
  <si>
    <t>Closing cash  &amp; cash equivalents</t>
  </si>
  <si>
    <t>Net cash provided by (used in) financing  activities</t>
  </si>
  <si>
    <t xml:space="preserve">STATEMENT OF FINANCIAL POSITION </t>
  </si>
  <si>
    <t>AS AT QUARTER END</t>
  </si>
  <si>
    <t>ASSETS</t>
  </si>
  <si>
    <t>EQUITY AND LIABILITIES</t>
  </si>
  <si>
    <t>Shareholders' Equity</t>
  </si>
  <si>
    <t>Total Shareholders' Equity</t>
  </si>
  <si>
    <t xml:space="preserve"> Total  Liabilities</t>
  </si>
  <si>
    <t>TOTAL EQUITY AND LAIBILITITES</t>
  </si>
  <si>
    <t>Net Asset Value Per Share</t>
  </si>
  <si>
    <t>STATEMENT OF PROFIT &amp; LOSS</t>
  </si>
  <si>
    <t>Earning Per Share</t>
  </si>
  <si>
    <t>Profit after Taxation</t>
  </si>
  <si>
    <t>Net Operating Cash Flow per Share</t>
  </si>
  <si>
    <t>Gross Profit</t>
  </si>
  <si>
    <t>Operating Expenses</t>
  </si>
  <si>
    <t>Operating Profit</t>
  </si>
  <si>
    <t>Cash Flows from investing activities</t>
  </si>
  <si>
    <t>Net cash flow from investing activities</t>
  </si>
  <si>
    <t>Ratios</t>
  </si>
  <si>
    <t>As at quarter end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</si>
  <si>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</si>
  <si>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</si>
  <si>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</si>
  <si>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</si>
  <si>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</si>
  <si>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</si>
  <si>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</si>
  <si>
    <t>Advances, deposit &amp; prepayments</t>
  </si>
  <si>
    <t>Share Capital</t>
  </si>
  <si>
    <t>Financial expenses</t>
  </si>
  <si>
    <t>Property, plant &amp; equipment</t>
  </si>
  <si>
    <t>Short term borrowings</t>
  </si>
  <si>
    <t>Administrative  &amp; selling expenses</t>
  </si>
  <si>
    <t>Collection from turnover and others</t>
  </si>
  <si>
    <t>Acquisition of property, plant &amp; equipment</t>
  </si>
  <si>
    <t>Long term loan (current portion)</t>
  </si>
  <si>
    <t>Selling &amp; distribution expenses</t>
  </si>
  <si>
    <t>Dividend paid</t>
  </si>
  <si>
    <t>Investments</t>
  </si>
  <si>
    <t>MONNO CERAMIC</t>
  </si>
  <si>
    <t>Trade &amp; other receivables</t>
  </si>
  <si>
    <t>Revenue reserve &amp; surplus</t>
  </si>
  <si>
    <t>Long term borrowings</t>
  </si>
  <si>
    <t>Trade &amp; other payables</t>
  </si>
  <si>
    <t>Accrued expenses</t>
  </si>
  <si>
    <t>Unclaimed dividend</t>
  </si>
  <si>
    <t>Provision for income tax</t>
  </si>
  <si>
    <t>Liabilities for other finance</t>
  </si>
  <si>
    <t>Other income</t>
  </si>
  <si>
    <t>Cash paid to suppliers, employees and others</t>
  </si>
  <si>
    <t>Interest paid</t>
  </si>
  <si>
    <t>Increase/decrease in long term borrowings</t>
  </si>
  <si>
    <t>Increase/decrease in short term borrowings</t>
  </si>
  <si>
    <t>Deferred liability</t>
  </si>
  <si>
    <t>PROBLEM</t>
  </si>
  <si>
    <t>ERROR</t>
  </si>
  <si>
    <t>Increase/ decrease in other finance</t>
  </si>
  <si>
    <t>Group current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</si>
</sst>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0" fillId="0" borderId="0" xfId="0" applyFont="1"/>
    <xf numFmtId="164" fontId="0" fillId="0" borderId="0" xfId="1" applyNumberFormat="1" applyFont="1"/>
    <xf numFmtId="164" fontId="2" fillId="0" borderId="0" xfId="1" applyNumberFormat="1" applyFont="1"/>
    <xf numFmtId="0" fontId="2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  <xf numFmtId="0" fontId="3" fillId="0" borderId="0" xfId="0" applyFont="1"/>
    <xf numFmtId="0" fontId="0" fillId="0" borderId="0" xfId="0" applyFont="1" applyAlignment="1">
      <alignment horizontal="left" indent="1"/>
    </xf>
    <xf numFmtId="164" fontId="1" fillId="0" borderId="0" xfId="1" applyNumberFormat="1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/>
    <xf numFmtId="2" fontId="2" fillId="0" borderId="0" xfId="0" applyNumberFormat="1" applyFont="1"/>
    <xf numFmtId="164" fontId="1" fillId="0" borderId="1" xfId="1" applyNumberFormat="1" applyFont="1" applyBorder="1"/>
    <xf numFmtId="164" fontId="2" fillId="0" borderId="1" xfId="1" applyNumberFormat="1" applyFont="1" applyBorder="1"/>
    <xf numFmtId="164" fontId="2" fillId="0" borderId="2" xfId="1" applyNumberFormat="1" applyFont="1" applyBorder="1"/>
    <xf numFmtId="43" fontId="2" fillId="0" borderId="3" xfId="1" applyNumberFormat="1" applyFont="1" applyBorder="1"/>
    <xf numFmtId="43" fontId="2" fillId="0" borderId="3" xfId="0" applyNumberFormat="1" applyFont="1" applyBorder="1"/>
    <xf numFmtId="164" fontId="2" fillId="0" borderId="0" xfId="1" applyNumberFormat="1" applyFont="1" applyBorder="1"/>
    <xf numFmtId="2" fontId="2" fillId="0" borderId="3" xfId="0" applyNumberFormat="1" applyFont="1" applyBorder="1"/>
    <xf numFmtId="164" fontId="2" fillId="0" borderId="4" xfId="1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1" fillId="0" borderId="0" xfId="1" applyNumberFormat="1" applyFont="1" applyBorder="1"/>
    <xf numFmtId="0" fontId="0" fillId="0" borderId="0" xfId="0" applyFill="1"/>
    <xf numFmtId="164" fontId="2" fillId="0" borderId="0" xfId="0" applyNumberFormat="1" applyFont="1"/>
    <xf numFmtId="10" fontId="0" fillId="0" borderId="0" xfId="2" applyNumberFormat="1" applyFont="1"/>
    <xf numFmtId="2" fontId="0" fillId="0" borderId="0" xfId="0" applyNumberFormat="1"/>
    <xf numFmtId="164" fontId="0" fillId="0" borderId="0" xfId="0" applyNumberFormat="1"/>
    <xf numFmtId="164" fontId="0" fillId="0" borderId="0" xfId="0" applyNumberFormat="1" applyFont="1"/>
    <xf numFmtId="164" fontId="2" fillId="0" borderId="1" xfId="0" applyNumberFormat="1" applyFont="1" applyBorder="1"/>
    <xf numFmtId="164" fontId="0" fillId="0" borderId="0" xfId="2" applyNumberFormat="1" applyFont="1"/>
    <xf numFmtId="164" fontId="1" fillId="0" borderId="0" xfId="2" applyNumberFormat="1" applyFont="1"/>
    <xf numFmtId="43" fontId="2" fillId="0" borderId="3" xfId="1" applyNumberFormat="1" applyFont="1" applyFill="1" applyBorder="1"/>
    <xf numFmtId="43" fontId="5" fillId="0" borderId="3" xfId="1" applyNumberFormat="1" applyFont="1" applyFill="1" applyBorder="1"/>
    <xf numFmtId="3" fontId="0" fillId="0" borderId="0" xfId="0" applyNumberFormat="1"/>
    <xf numFmtId="164" fontId="0" fillId="0" borderId="0" xfId="2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right"/>
    </xf>
    <xf numFmtId="15" fontId="2" fillId="2" borderId="0" xfId="0" applyNumberFormat="1" applyFont="1" applyFill="1" applyAlignment="1">
      <alignment horizontal="right"/>
    </xf>
    <xf numFmtId="164" fontId="0" fillId="2" borderId="0" xfId="1" applyNumberFormat="1" applyFont="1" applyFill="1"/>
    <xf numFmtId="164" fontId="2" fillId="2" borderId="2" xfId="1" applyNumberFormat="1" applyFont="1" applyFill="1" applyBorder="1"/>
    <xf numFmtId="164" fontId="2" fillId="2" borderId="0" xfId="1" applyNumberFormat="1" applyFont="1" applyFill="1"/>
    <xf numFmtId="164" fontId="2" fillId="2" borderId="1" xfId="1" applyNumberFormat="1" applyFont="1" applyFill="1" applyBorder="1"/>
    <xf numFmtId="164" fontId="2" fillId="2" borderId="4" xfId="1" applyNumberFormat="1" applyFont="1" applyFill="1" applyBorder="1"/>
    <xf numFmtId="164" fontId="1" fillId="2" borderId="0" xfId="1" applyNumberFormat="1" applyFont="1" applyFill="1"/>
    <xf numFmtId="164" fontId="2" fillId="2" borderId="1" xfId="0" applyNumberFormat="1" applyFont="1" applyFill="1" applyBorder="1"/>
    <xf numFmtId="43" fontId="2" fillId="2" borderId="3" xfId="0" applyNumberFormat="1" applyFont="1" applyFill="1" applyBorder="1"/>
    <xf numFmtId="0" fontId="2" fillId="2" borderId="0" xfId="0" applyFont="1" applyFill="1"/>
    <xf numFmtId="164" fontId="1" fillId="2" borderId="0" xfId="2" applyNumberFormat="1" applyFont="1" applyFill="1"/>
    <xf numFmtId="164" fontId="0" fillId="2" borderId="0" xfId="2" applyNumberFormat="1" applyFont="1" applyFill="1"/>
    <xf numFmtId="164" fontId="2" fillId="2" borderId="0" xfId="1" applyNumberFormat="1" applyFont="1" applyFill="1" applyBorder="1"/>
    <xf numFmtId="164" fontId="2" fillId="2" borderId="0" xfId="0" applyNumberFormat="1" applyFont="1" applyFill="1"/>
    <xf numFmtId="164" fontId="1" fillId="2" borderId="0" xfId="1" applyNumberFormat="1" applyFont="1" applyFill="1" applyBorder="1"/>
    <xf numFmtId="43" fontId="0" fillId="2" borderId="0" xfId="1" applyNumberFormat="1" applyFont="1" applyFill="1"/>
    <xf numFmtId="43" fontId="2" fillId="2" borderId="3" xfId="1" applyNumberFormat="1" applyFont="1" applyFill="1" applyBorder="1"/>
    <xf numFmtId="164" fontId="0" fillId="0" borderId="0" xfId="1" applyNumberFormat="1" applyFont="1" applyFill="1"/>
    <xf numFmtId="0" fontId="0" fillId="2" borderId="0" xfId="0" applyFill="1" applyAlignment="1">
      <alignment horizontal="center" vertical="center"/>
    </xf>
    <xf numFmtId="2" fontId="2" fillId="2" borderId="3" xfId="0" applyNumberFormat="1" applyFont="1" applyFill="1" applyBorder="1"/>
    <xf numFmtId="3" fontId="0" fillId="0" borderId="0" xfId="0" applyNumberFormat="1" applyFont="1"/>
    <xf numFmtId="3" fontId="0" fillId="2" borderId="0" xfId="0" applyNumberFormat="1" applyFill="1"/>
    <xf numFmtId="0" fontId="2" fillId="3" borderId="0" xfId="0" applyFont="1" applyFill="1" applyAlignment="1">
      <alignment horizontal="right"/>
    </xf>
    <xf numFmtId="15" fontId="2" fillId="3" borderId="0" xfId="0" applyNumberFormat="1" applyFont="1" applyFill="1" applyAlignment="1">
      <alignment horizontal="right"/>
    </xf>
    <xf numFmtId="10" fontId="0" fillId="3" borderId="0" xfId="2" applyNumberFormat="1" applyFont="1" applyFill="1"/>
    <xf numFmtId="2" fontId="0" fillId="3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pane xSplit="1" ySplit="6" topLeftCell="C20" activePane="bottomRight" state="frozen"/>
      <selection pane="topRight" activeCell="B1" sqref="B1"/>
      <selection pane="bottomLeft" activeCell="A5" sqref="A5"/>
      <selection pane="bottomRight" activeCell="C34" sqref="C34"/>
    </sheetView>
  </sheetViews>
  <sheetFormatPr defaultRowHeight="15" x14ac:dyDescent="0.25"/>
  <cols>
    <col min="1" max="1" width="49.28515625" customWidth="1"/>
    <col min="2" max="2" width="16.140625" customWidth="1"/>
    <col min="3" max="3" width="17.5703125" customWidth="1"/>
    <col min="4" max="4" width="14.28515625" bestFit="1" customWidth="1"/>
    <col min="5" max="5" width="17.28515625" customWidth="1"/>
    <col min="6" max="6" width="18.140625" style="39" customWidth="1"/>
    <col min="7" max="7" width="17.28515625" customWidth="1"/>
    <col min="8" max="8" width="14.7109375" customWidth="1"/>
    <col min="9" max="9" width="15.28515625" customWidth="1"/>
  </cols>
  <sheetData>
    <row r="1" spans="1:10" ht="15.75" x14ac:dyDescent="0.25">
      <c r="A1" s="7" t="s">
        <v>70</v>
      </c>
    </row>
    <row r="2" spans="1:10" ht="15.75" x14ac:dyDescent="0.25">
      <c r="A2" s="7" t="s">
        <v>31</v>
      </c>
    </row>
    <row r="3" spans="1:10" ht="15.75" x14ac:dyDescent="0.25">
      <c r="A3" s="7" t="s">
        <v>32</v>
      </c>
      <c r="F3" s="51" t="s">
        <v>85</v>
      </c>
    </row>
    <row r="4" spans="1:10" ht="15.75" x14ac:dyDescent="0.25">
      <c r="A4" s="7"/>
      <c r="C4" s="22"/>
      <c r="D4" s="22"/>
      <c r="E4" s="22"/>
      <c r="F4" s="40"/>
      <c r="G4" s="22"/>
    </row>
    <row r="5" spans="1:10" x14ac:dyDescent="0.25">
      <c r="B5" s="5"/>
      <c r="C5" s="5" t="s">
        <v>8</v>
      </c>
      <c r="D5" s="5" t="s">
        <v>7</v>
      </c>
      <c r="E5" s="5" t="s">
        <v>9</v>
      </c>
      <c r="F5" s="41" t="s">
        <v>8</v>
      </c>
      <c r="G5" s="5" t="s">
        <v>7</v>
      </c>
      <c r="H5" s="5" t="s">
        <v>9</v>
      </c>
      <c r="I5" s="5" t="s">
        <v>8</v>
      </c>
      <c r="J5" s="5"/>
    </row>
    <row r="6" spans="1:10" x14ac:dyDescent="0.25">
      <c r="B6" s="6"/>
      <c r="C6" s="6">
        <v>43100</v>
      </c>
      <c r="D6" s="6">
        <v>43190</v>
      </c>
      <c r="E6" s="6">
        <v>43373</v>
      </c>
      <c r="F6" s="42">
        <v>43465</v>
      </c>
      <c r="G6" s="6">
        <v>43555</v>
      </c>
      <c r="H6" s="6">
        <v>43738</v>
      </c>
      <c r="I6" s="6">
        <v>43830</v>
      </c>
      <c r="J6" s="6"/>
    </row>
    <row r="7" spans="1:10" x14ac:dyDescent="0.25">
      <c r="A7" s="10" t="s">
        <v>33</v>
      </c>
      <c r="B7" s="3"/>
      <c r="C7" s="3"/>
      <c r="D7" s="3"/>
      <c r="E7" s="3"/>
      <c r="F7" s="43"/>
      <c r="G7" s="3"/>
      <c r="H7" s="3"/>
    </row>
    <row r="8" spans="1:10" x14ac:dyDescent="0.25">
      <c r="A8" s="1" t="s">
        <v>0</v>
      </c>
      <c r="B8" s="3"/>
      <c r="D8" s="3"/>
      <c r="E8" s="3"/>
      <c r="F8" s="43"/>
      <c r="G8" s="3"/>
      <c r="H8" s="3"/>
    </row>
    <row r="9" spans="1:10" x14ac:dyDescent="0.25">
      <c r="A9" t="s">
        <v>61</v>
      </c>
      <c r="B9" s="3"/>
      <c r="C9" s="3"/>
      <c r="D9" s="29">
        <v>2219628000</v>
      </c>
      <c r="E9" s="3">
        <v>2196698000</v>
      </c>
      <c r="F9" s="43">
        <v>2239860000</v>
      </c>
      <c r="G9" s="3">
        <v>2239860000</v>
      </c>
      <c r="H9" s="3">
        <v>2191722000</v>
      </c>
    </row>
    <row r="10" spans="1:10" x14ac:dyDescent="0.25">
      <c r="A10" t="s">
        <v>69</v>
      </c>
      <c r="B10" s="3"/>
      <c r="C10" s="3"/>
      <c r="D10" s="29">
        <v>113196000</v>
      </c>
      <c r="E10" s="3">
        <v>113196000</v>
      </c>
      <c r="F10" s="43">
        <v>113196000</v>
      </c>
      <c r="G10" s="3">
        <v>113196000</v>
      </c>
      <c r="H10" s="3">
        <v>112540000</v>
      </c>
    </row>
    <row r="11" spans="1:10" x14ac:dyDescent="0.25">
      <c r="A11" s="1" t="s">
        <v>17</v>
      </c>
      <c r="B11" s="16"/>
      <c r="C11" s="16">
        <f>SUM(C9:C10)</f>
        <v>0</v>
      </c>
      <c r="D11" s="16">
        <f>SUM(D9:D10)</f>
        <v>2332824000</v>
      </c>
      <c r="E11" s="16">
        <f>SUM(E9:E10)</f>
        <v>2309894000</v>
      </c>
      <c r="F11" s="44">
        <f>SUM(F9:F10)</f>
        <v>2353056000</v>
      </c>
      <c r="G11" s="16">
        <f>SUM(G9:G10)</f>
        <v>2353056000</v>
      </c>
      <c r="H11" s="16">
        <f t="shared" ref="H11:I11" si="0">SUM(H9:H10)</f>
        <v>2304262000</v>
      </c>
      <c r="I11" s="16">
        <f t="shared" si="0"/>
        <v>0</v>
      </c>
    </row>
    <row r="12" spans="1:10" x14ac:dyDescent="0.25">
      <c r="A12" s="1"/>
      <c r="B12" s="4"/>
      <c r="C12" s="4"/>
      <c r="D12" s="4"/>
      <c r="E12" s="4"/>
      <c r="F12" s="45"/>
      <c r="G12" s="4"/>
      <c r="H12" s="4"/>
    </row>
    <row r="13" spans="1:10" x14ac:dyDescent="0.25">
      <c r="A13" s="1" t="s">
        <v>21</v>
      </c>
      <c r="B13" s="3"/>
      <c r="C13" s="3"/>
      <c r="D13" s="3"/>
      <c r="E13" s="3"/>
      <c r="F13" s="43"/>
      <c r="G13" s="3"/>
      <c r="H13" s="3"/>
    </row>
    <row r="14" spans="1:10" x14ac:dyDescent="0.25">
      <c r="A14" t="s">
        <v>1</v>
      </c>
      <c r="B14" s="3"/>
      <c r="C14" s="29"/>
      <c r="D14" s="29">
        <v>362425000</v>
      </c>
      <c r="E14" s="3">
        <v>518297000</v>
      </c>
      <c r="F14" s="43">
        <v>458590000</v>
      </c>
      <c r="G14" s="3">
        <v>458590000</v>
      </c>
      <c r="H14" s="3">
        <v>318436000</v>
      </c>
    </row>
    <row r="15" spans="1:10" x14ac:dyDescent="0.25">
      <c r="A15" s="2" t="s">
        <v>71</v>
      </c>
      <c r="B15" s="3"/>
      <c r="C15" s="29"/>
      <c r="D15" s="29">
        <v>114545000</v>
      </c>
      <c r="E15" s="3">
        <v>185544000</v>
      </c>
      <c r="F15" s="43">
        <v>183024000</v>
      </c>
      <c r="G15" s="3">
        <v>183024000</v>
      </c>
      <c r="H15" s="3">
        <v>154403000</v>
      </c>
    </row>
    <row r="16" spans="1:10" x14ac:dyDescent="0.25">
      <c r="A16" t="s">
        <v>58</v>
      </c>
      <c r="B16" s="3"/>
      <c r="C16" s="29"/>
      <c r="D16" s="29">
        <v>255849000</v>
      </c>
      <c r="E16" s="3">
        <v>392131000</v>
      </c>
      <c r="F16" s="43">
        <v>387131000</v>
      </c>
      <c r="G16" s="3">
        <v>387131000</v>
      </c>
      <c r="H16" s="3">
        <v>215067000</v>
      </c>
    </row>
    <row r="17" spans="1:9" x14ac:dyDescent="0.25">
      <c r="A17" t="s">
        <v>88</v>
      </c>
      <c r="H17" s="36">
        <v>164315000</v>
      </c>
    </row>
    <row r="18" spans="1:9" x14ac:dyDescent="0.25">
      <c r="A18" t="s">
        <v>20</v>
      </c>
      <c r="B18" s="3"/>
      <c r="C18" s="29"/>
      <c r="D18" s="29">
        <v>17750000</v>
      </c>
      <c r="E18" s="3">
        <v>25022000</v>
      </c>
      <c r="F18" s="43">
        <v>10133000</v>
      </c>
      <c r="G18" s="3">
        <v>10133000</v>
      </c>
      <c r="H18" s="3">
        <v>11517000</v>
      </c>
    </row>
    <row r="19" spans="1:9" x14ac:dyDescent="0.25">
      <c r="A19" s="1" t="s">
        <v>18</v>
      </c>
      <c r="B19" s="15"/>
      <c r="C19" s="15">
        <f t="shared" ref="C19:I19" si="1">SUM(C14:C18)</f>
        <v>0</v>
      </c>
      <c r="D19" s="15">
        <f t="shared" si="1"/>
        <v>750569000</v>
      </c>
      <c r="E19" s="15">
        <f t="shared" si="1"/>
        <v>1120994000</v>
      </c>
      <c r="F19" s="46">
        <f t="shared" si="1"/>
        <v>1038878000</v>
      </c>
      <c r="G19" s="15">
        <f t="shared" si="1"/>
        <v>1038878000</v>
      </c>
      <c r="H19" s="15">
        <f t="shared" si="1"/>
        <v>863738000</v>
      </c>
      <c r="I19" s="15">
        <f t="shared" si="1"/>
        <v>0</v>
      </c>
    </row>
    <row r="20" spans="1:9" ht="15.75" thickBot="1" x14ac:dyDescent="0.3">
      <c r="A20" s="1" t="s">
        <v>19</v>
      </c>
      <c r="B20" s="21"/>
      <c r="C20" s="21">
        <f t="shared" ref="C20:I20" si="2">C11+C19</f>
        <v>0</v>
      </c>
      <c r="D20" s="21">
        <f t="shared" si="2"/>
        <v>3083393000</v>
      </c>
      <c r="E20" s="21">
        <f t="shared" si="2"/>
        <v>3430888000</v>
      </c>
      <c r="F20" s="47">
        <f t="shared" si="2"/>
        <v>3391934000</v>
      </c>
      <c r="G20" s="21">
        <f t="shared" si="2"/>
        <v>3391934000</v>
      </c>
      <c r="H20" s="21">
        <f t="shared" si="2"/>
        <v>3168000000</v>
      </c>
      <c r="I20" s="21">
        <f t="shared" si="2"/>
        <v>0</v>
      </c>
    </row>
    <row r="21" spans="1:9" x14ac:dyDescent="0.25">
      <c r="A21" s="1"/>
      <c r="B21" s="4"/>
      <c r="C21" s="4"/>
      <c r="D21" s="4"/>
      <c r="E21" s="4"/>
      <c r="F21" s="45"/>
      <c r="G21" s="4"/>
      <c r="H21" s="4"/>
    </row>
    <row r="22" spans="1:9" x14ac:dyDescent="0.25">
      <c r="A22" s="11" t="s">
        <v>34</v>
      </c>
      <c r="B22" s="3"/>
      <c r="C22" s="3"/>
      <c r="D22" s="3"/>
      <c r="E22" s="3"/>
      <c r="F22" s="43"/>
      <c r="G22" s="3"/>
      <c r="H22" s="3"/>
    </row>
    <row r="23" spans="1:9" x14ac:dyDescent="0.25">
      <c r="A23" s="1" t="s">
        <v>35</v>
      </c>
      <c r="B23" s="3"/>
      <c r="C23" s="3"/>
      <c r="D23" s="3"/>
      <c r="E23" s="3"/>
      <c r="F23" s="43"/>
      <c r="G23" s="3"/>
      <c r="H23" s="3"/>
    </row>
    <row r="24" spans="1:9" x14ac:dyDescent="0.25">
      <c r="A24" t="s">
        <v>59</v>
      </c>
      <c r="B24" s="3"/>
      <c r="C24" s="29"/>
      <c r="D24" s="29">
        <v>251244000</v>
      </c>
      <c r="E24" s="3">
        <v>251244000</v>
      </c>
      <c r="F24" s="43">
        <v>326617000</v>
      </c>
      <c r="G24" s="3">
        <v>326617000</v>
      </c>
      <c r="H24" s="3">
        <v>326617000</v>
      </c>
    </row>
    <row r="25" spans="1:9" x14ac:dyDescent="0.25">
      <c r="A25" s="2" t="s">
        <v>72</v>
      </c>
      <c r="B25" s="9"/>
      <c r="C25" s="30"/>
      <c r="D25" s="30">
        <v>2065017000</v>
      </c>
      <c r="E25" s="9">
        <v>2250836000</v>
      </c>
      <c r="F25" s="48">
        <v>2181949000</v>
      </c>
      <c r="G25" s="9">
        <v>2181949000</v>
      </c>
      <c r="H25" s="3">
        <v>1859320000</v>
      </c>
    </row>
    <row r="26" spans="1:9" x14ac:dyDescent="0.25">
      <c r="A26" s="1" t="s">
        <v>36</v>
      </c>
      <c r="B26" s="3"/>
      <c r="C26" s="31">
        <f>SUM(C24:C25)</f>
        <v>0</v>
      </c>
      <c r="D26" s="31">
        <f>SUM(D24:D25)</f>
        <v>2316261000</v>
      </c>
      <c r="E26" s="31">
        <f>SUM(E24:E25)</f>
        <v>2502080000</v>
      </c>
      <c r="F26" s="49">
        <f>SUM(F24:F25)</f>
        <v>2508566000</v>
      </c>
      <c r="G26" s="31">
        <f>SUM(G24:G25)</f>
        <v>2508566000</v>
      </c>
      <c r="H26" s="31">
        <f t="shared" ref="H26:I26" si="3">SUM(H24:H25)</f>
        <v>2185937000</v>
      </c>
      <c r="I26" s="31">
        <f t="shared" si="3"/>
        <v>0</v>
      </c>
    </row>
    <row r="27" spans="1:9" x14ac:dyDescent="0.25">
      <c r="A27" s="1"/>
      <c r="B27" s="4"/>
      <c r="C27" s="4"/>
      <c r="D27" s="4"/>
      <c r="E27" s="4"/>
      <c r="F27" s="45"/>
      <c r="G27" s="4"/>
      <c r="H27" s="4"/>
    </row>
    <row r="28" spans="1:9" x14ac:dyDescent="0.25">
      <c r="A28" s="1" t="s">
        <v>22</v>
      </c>
      <c r="B28" s="3"/>
      <c r="C28" s="3"/>
      <c r="D28" s="3"/>
      <c r="E28" s="3"/>
      <c r="F28" s="43"/>
      <c r="G28" s="3"/>
      <c r="H28" s="3"/>
    </row>
    <row r="29" spans="1:9" x14ac:dyDescent="0.25">
      <c r="A29" t="s">
        <v>3</v>
      </c>
      <c r="B29" s="3"/>
      <c r="C29" s="29"/>
      <c r="D29" s="29">
        <v>9581000</v>
      </c>
      <c r="E29" s="3">
        <v>9532000</v>
      </c>
      <c r="F29" s="43">
        <v>9532000</v>
      </c>
      <c r="G29" s="3">
        <v>9532000</v>
      </c>
      <c r="H29" s="3">
        <v>214561000</v>
      </c>
    </row>
    <row r="30" spans="1:9" x14ac:dyDescent="0.25">
      <c r="A30" s="2" t="s">
        <v>84</v>
      </c>
      <c r="H30" s="36">
        <v>9532000</v>
      </c>
    </row>
    <row r="31" spans="1:9" x14ac:dyDescent="0.25">
      <c r="A31" s="2" t="s">
        <v>73</v>
      </c>
      <c r="B31" s="3"/>
      <c r="C31" s="29"/>
      <c r="D31" s="29">
        <v>193016000</v>
      </c>
      <c r="E31" s="3">
        <v>219490000</v>
      </c>
      <c r="F31" s="43">
        <v>236713000</v>
      </c>
      <c r="G31" s="3">
        <v>236713000</v>
      </c>
      <c r="H31" s="3">
        <v>161342000</v>
      </c>
    </row>
    <row r="32" spans="1:9" x14ac:dyDescent="0.25">
      <c r="A32" s="1" t="s">
        <v>23</v>
      </c>
      <c r="B32" s="16"/>
      <c r="C32" s="16">
        <f t="shared" ref="C32:I32" si="4">SUM(C29:C31)</f>
        <v>0</v>
      </c>
      <c r="D32" s="16">
        <f t="shared" si="4"/>
        <v>202597000</v>
      </c>
      <c r="E32" s="16">
        <f t="shared" si="4"/>
        <v>229022000</v>
      </c>
      <c r="F32" s="44">
        <f t="shared" si="4"/>
        <v>246245000</v>
      </c>
      <c r="G32" s="16">
        <f t="shared" si="4"/>
        <v>246245000</v>
      </c>
      <c r="H32" s="16">
        <f t="shared" si="4"/>
        <v>385435000</v>
      </c>
      <c r="I32" s="16">
        <f t="shared" si="4"/>
        <v>0</v>
      </c>
    </row>
    <row r="33" spans="1:9" x14ac:dyDescent="0.25">
      <c r="A33" s="1"/>
      <c r="B33" s="4"/>
      <c r="C33" s="4"/>
      <c r="D33" s="4"/>
      <c r="E33" s="4"/>
      <c r="F33" s="45"/>
      <c r="G33" s="4"/>
      <c r="H33" s="4"/>
    </row>
    <row r="34" spans="1:9" x14ac:dyDescent="0.25">
      <c r="A34" s="1" t="s">
        <v>24</v>
      </c>
      <c r="B34" s="3"/>
      <c r="C34" s="3"/>
      <c r="D34" s="3"/>
      <c r="E34" s="3"/>
      <c r="F34" s="43"/>
      <c r="G34" s="3"/>
      <c r="H34" s="3"/>
    </row>
    <row r="35" spans="1:9" x14ac:dyDescent="0.25">
      <c r="A35" t="s">
        <v>66</v>
      </c>
      <c r="B35" s="3"/>
      <c r="C35" s="29">
        <v>0</v>
      </c>
      <c r="D35" s="29">
        <v>19635000</v>
      </c>
      <c r="E35" s="3">
        <v>0</v>
      </c>
      <c r="F35" s="43">
        <v>0</v>
      </c>
      <c r="G35" s="3">
        <v>0</v>
      </c>
      <c r="H35" s="3">
        <v>56151000</v>
      </c>
    </row>
    <row r="36" spans="1:9" x14ac:dyDescent="0.25">
      <c r="A36" s="2" t="s">
        <v>62</v>
      </c>
      <c r="B36" s="9"/>
      <c r="C36" s="30"/>
      <c r="D36" s="30">
        <v>395088000</v>
      </c>
      <c r="E36" s="9">
        <v>425335000</v>
      </c>
      <c r="F36" s="48">
        <v>367569000</v>
      </c>
      <c r="G36" s="9">
        <v>367569000</v>
      </c>
      <c r="H36" s="3">
        <v>309862000</v>
      </c>
    </row>
    <row r="37" spans="1:9" x14ac:dyDescent="0.25">
      <c r="A37" s="2" t="s">
        <v>74</v>
      </c>
      <c r="C37" s="36"/>
      <c r="D37" s="36">
        <v>27459000</v>
      </c>
      <c r="E37" s="3">
        <v>70923000</v>
      </c>
      <c r="F37" s="43">
        <v>66698000</v>
      </c>
      <c r="G37" s="3">
        <v>66698000</v>
      </c>
      <c r="H37" s="3">
        <v>85341000</v>
      </c>
    </row>
    <row r="38" spans="1:9" x14ac:dyDescent="0.25">
      <c r="A38" s="2" t="s">
        <v>75</v>
      </c>
      <c r="B38" s="3"/>
      <c r="C38" s="29"/>
      <c r="D38" s="29">
        <v>23336000</v>
      </c>
      <c r="E38" s="3">
        <v>13322000</v>
      </c>
      <c r="F38" s="43">
        <v>11088000</v>
      </c>
      <c r="G38" s="3">
        <v>11088000</v>
      </c>
      <c r="H38" s="3">
        <v>18052000</v>
      </c>
    </row>
    <row r="39" spans="1:9" x14ac:dyDescent="0.25">
      <c r="A39" s="2" t="s">
        <v>76</v>
      </c>
      <c r="B39" s="3"/>
      <c r="C39" s="29"/>
      <c r="D39" s="29">
        <v>17655000</v>
      </c>
      <c r="E39" s="3">
        <v>21555000</v>
      </c>
      <c r="F39" s="43">
        <v>20755000</v>
      </c>
      <c r="G39" s="3">
        <v>20755000</v>
      </c>
      <c r="H39" s="3">
        <v>4546000</v>
      </c>
    </row>
    <row r="40" spans="1:9" x14ac:dyDescent="0.25">
      <c r="A40" s="2" t="s">
        <v>77</v>
      </c>
      <c r="B40" s="3"/>
      <c r="C40" s="29"/>
      <c r="D40" s="29">
        <v>44638000</v>
      </c>
      <c r="E40" s="3">
        <v>116554000</v>
      </c>
      <c r="F40" s="43">
        <v>118716000</v>
      </c>
      <c r="G40" s="3">
        <v>118716000</v>
      </c>
      <c r="H40" s="3">
        <v>81227000</v>
      </c>
    </row>
    <row r="41" spans="1:9" x14ac:dyDescent="0.25">
      <c r="A41" t="s">
        <v>78</v>
      </c>
      <c r="B41" s="3"/>
      <c r="C41" s="29"/>
      <c r="D41" s="29">
        <v>36724000</v>
      </c>
      <c r="E41" s="3">
        <v>52096000</v>
      </c>
      <c r="F41" s="43">
        <v>52297000</v>
      </c>
      <c r="G41" s="3">
        <v>52297000</v>
      </c>
      <c r="H41" s="3">
        <v>41449000</v>
      </c>
    </row>
    <row r="42" spans="1:9" x14ac:dyDescent="0.25">
      <c r="A42" s="1" t="s">
        <v>25</v>
      </c>
      <c r="B42" s="15"/>
      <c r="C42" s="15">
        <f>SUM(C35:C41)</f>
        <v>0</v>
      </c>
      <c r="D42" s="15">
        <f>SUM(D35:D41)</f>
        <v>564535000</v>
      </c>
      <c r="E42" s="15">
        <f>SUM(E35:E41)</f>
        <v>699785000</v>
      </c>
      <c r="F42" s="46">
        <f>SUM(F35:F41)</f>
        <v>637123000</v>
      </c>
      <c r="G42" s="15">
        <f>SUM(G35:G41)</f>
        <v>637123000</v>
      </c>
      <c r="H42" s="15">
        <f t="shared" ref="H42:I42" si="5">SUM(H35:H41)</f>
        <v>596628000</v>
      </c>
      <c r="I42" s="15">
        <f t="shared" si="5"/>
        <v>0</v>
      </c>
    </row>
    <row r="43" spans="1:9" x14ac:dyDescent="0.25">
      <c r="A43" s="1" t="s">
        <v>37</v>
      </c>
      <c r="B43" s="16"/>
      <c r="C43" s="16">
        <f>C32+C42</f>
        <v>0</v>
      </c>
      <c r="D43" s="16">
        <f>D32+D42</f>
        <v>767132000</v>
      </c>
      <c r="E43" s="16">
        <f>E32+E42</f>
        <v>928807000</v>
      </c>
      <c r="F43" s="44">
        <f>F32+F42</f>
        <v>883368000</v>
      </c>
      <c r="G43" s="16">
        <f>G32+G42</f>
        <v>883368000</v>
      </c>
      <c r="H43" s="16">
        <f t="shared" ref="H43:I43" si="6">H32+H42</f>
        <v>982063000</v>
      </c>
      <c r="I43" s="16">
        <f t="shared" si="6"/>
        <v>0</v>
      </c>
    </row>
    <row r="44" spans="1:9" ht="15.75" thickBot="1" x14ac:dyDescent="0.3">
      <c r="A44" s="1" t="s">
        <v>38</v>
      </c>
      <c r="B44" s="21"/>
      <c r="C44" s="21">
        <f t="shared" ref="C44:I44" si="7">C26+C43</f>
        <v>0</v>
      </c>
      <c r="D44" s="21">
        <f t="shared" si="7"/>
        <v>3083393000</v>
      </c>
      <c r="E44" s="21">
        <f t="shared" si="7"/>
        <v>3430887000</v>
      </c>
      <c r="F44" s="47">
        <f t="shared" si="7"/>
        <v>3391934000</v>
      </c>
      <c r="G44" s="21">
        <f t="shared" si="7"/>
        <v>3391934000</v>
      </c>
      <c r="H44" s="21">
        <f t="shared" si="7"/>
        <v>3168000000</v>
      </c>
      <c r="I44" s="21">
        <f t="shared" si="7"/>
        <v>0</v>
      </c>
    </row>
    <row r="45" spans="1:9" x14ac:dyDescent="0.25">
      <c r="B45" s="3"/>
      <c r="C45" s="3"/>
      <c r="D45" s="3"/>
      <c r="E45" s="3"/>
      <c r="F45" s="43"/>
      <c r="G45" s="3"/>
      <c r="H45" s="3"/>
    </row>
    <row r="46" spans="1:9" s="1" customFormat="1" x14ac:dyDescent="0.25">
      <c r="A46" t="s">
        <v>6</v>
      </c>
      <c r="B46"/>
      <c r="C46" t="str">
        <f t="shared" ref="C46:I46" si="8">IF(C20=C44,"Balanced","Not Balanced")</f>
        <v>Balanced</v>
      </c>
      <c r="D46" t="str">
        <f t="shared" si="8"/>
        <v>Balanced</v>
      </c>
      <c r="E46" t="str">
        <f t="shared" si="8"/>
        <v>Not Balanced</v>
      </c>
      <c r="F46" s="39" t="str">
        <f t="shared" si="8"/>
        <v>Balanced</v>
      </c>
      <c r="G46" s="25" t="str">
        <f t="shared" si="8"/>
        <v>Balanced</v>
      </c>
      <c r="H46" s="25" t="str">
        <f t="shared" si="8"/>
        <v>Balanced</v>
      </c>
      <c r="I46" s="25" t="str">
        <f t="shared" si="8"/>
        <v>Balanced</v>
      </c>
    </row>
    <row r="48" spans="1:9" x14ac:dyDescent="0.25">
      <c r="A48" s="1" t="s">
        <v>39</v>
      </c>
      <c r="B48" s="18"/>
      <c r="C48" s="18" t="e">
        <f t="shared" ref="C48:I48" si="9">C26/(C24/10)</f>
        <v>#DIV/0!</v>
      </c>
      <c r="D48" s="18">
        <f t="shared" si="9"/>
        <v>92.191694130009068</v>
      </c>
      <c r="E48" s="18">
        <f t="shared" si="9"/>
        <v>99.587651844422155</v>
      </c>
      <c r="F48" s="50">
        <f t="shared" si="9"/>
        <v>76.80451415572368</v>
      </c>
      <c r="G48" s="18">
        <f t="shared" si="9"/>
        <v>76.80451415572368</v>
      </c>
      <c r="H48" s="18">
        <f t="shared" si="9"/>
        <v>66.926614352590349</v>
      </c>
      <c r="I48" s="18" t="e">
        <f t="shared" si="9"/>
        <v>#DIV/0!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pane xSplit="1" ySplit="6" topLeftCell="C13" activePane="bottomRight" state="frozen"/>
      <selection pane="topRight" activeCell="B1" sqref="B1"/>
      <selection pane="bottomLeft" activeCell="A4" sqref="A4"/>
      <selection pane="bottomRight" activeCell="H23" sqref="H23"/>
    </sheetView>
  </sheetViews>
  <sheetFormatPr defaultRowHeight="15" x14ac:dyDescent="0.25"/>
  <cols>
    <col min="1" max="1" width="42.28515625" customWidth="1"/>
    <col min="2" max="2" width="15" bestFit="1" customWidth="1"/>
    <col min="3" max="3" width="15.42578125" customWidth="1"/>
    <col min="4" max="4" width="15" bestFit="1" customWidth="1"/>
    <col min="5" max="5" width="15.140625" customWidth="1"/>
    <col min="6" max="6" width="14.28515625" style="39" bestFit="1" customWidth="1"/>
    <col min="7" max="7" width="18.28515625" customWidth="1"/>
    <col min="8" max="8" width="13.42578125" customWidth="1"/>
    <col min="9" max="9" width="14.140625" customWidth="1"/>
  </cols>
  <sheetData>
    <row r="1" spans="1:9" ht="15.75" x14ac:dyDescent="0.25">
      <c r="A1" s="7" t="s">
        <v>70</v>
      </c>
    </row>
    <row r="2" spans="1:9" ht="17.25" customHeight="1" x14ac:dyDescent="0.25">
      <c r="A2" s="12" t="s">
        <v>40</v>
      </c>
    </row>
    <row r="3" spans="1:9" ht="17.25" customHeight="1" x14ac:dyDescent="0.25">
      <c r="A3" s="7" t="s">
        <v>32</v>
      </c>
      <c r="F3" s="39" t="s">
        <v>86</v>
      </c>
    </row>
    <row r="4" spans="1:9" ht="17.25" customHeight="1" x14ac:dyDescent="0.25">
      <c r="A4" s="7"/>
      <c r="C4" s="22"/>
      <c r="D4" s="22"/>
      <c r="E4" s="22"/>
      <c r="F4" s="40"/>
      <c r="G4" s="22"/>
    </row>
    <row r="5" spans="1:9" x14ac:dyDescent="0.25">
      <c r="B5" s="5"/>
      <c r="C5" s="5" t="s">
        <v>8</v>
      </c>
      <c r="D5" s="5" t="s">
        <v>7</v>
      </c>
      <c r="E5" s="5" t="s">
        <v>9</v>
      </c>
      <c r="F5" s="41" t="s">
        <v>8</v>
      </c>
      <c r="G5" s="5" t="s">
        <v>7</v>
      </c>
      <c r="H5" s="5" t="s">
        <v>9</v>
      </c>
      <c r="I5" s="5" t="s">
        <v>8</v>
      </c>
    </row>
    <row r="6" spans="1:9" x14ac:dyDescent="0.25">
      <c r="B6" s="6"/>
      <c r="C6" s="6">
        <v>43100</v>
      </c>
      <c r="D6" s="6">
        <v>43190</v>
      </c>
      <c r="E6" s="6">
        <v>43373</v>
      </c>
      <c r="F6" s="42">
        <v>43465</v>
      </c>
      <c r="G6" s="6">
        <v>43555</v>
      </c>
      <c r="H6" s="6">
        <v>43738</v>
      </c>
      <c r="I6" s="6">
        <v>43830</v>
      </c>
    </row>
    <row r="7" spans="1:9" x14ac:dyDescent="0.25">
      <c r="B7" s="6"/>
      <c r="C7" s="6"/>
      <c r="D7" s="6"/>
      <c r="E7" s="6"/>
      <c r="F7" s="42"/>
      <c r="G7" s="6"/>
    </row>
    <row r="8" spans="1:9" x14ac:dyDescent="0.25">
      <c r="A8" s="1" t="s">
        <v>10</v>
      </c>
      <c r="B8" s="3"/>
      <c r="C8" s="37"/>
      <c r="D8" s="32">
        <v>717146000</v>
      </c>
      <c r="E8" s="33">
        <v>822127000</v>
      </c>
      <c r="F8" s="52">
        <v>1092549000</v>
      </c>
      <c r="G8" s="33">
        <v>1092549000</v>
      </c>
      <c r="H8" s="36">
        <v>246407000</v>
      </c>
    </row>
    <row r="9" spans="1:9" x14ac:dyDescent="0.25">
      <c r="A9" s="1" t="s">
        <v>11</v>
      </c>
      <c r="B9" s="3"/>
      <c r="C9" s="32"/>
      <c r="D9" s="32">
        <v>569055000</v>
      </c>
      <c r="E9" s="32">
        <v>616595000</v>
      </c>
      <c r="F9" s="53">
        <v>852188000</v>
      </c>
      <c r="G9" s="32">
        <v>852188000</v>
      </c>
      <c r="H9" s="36">
        <v>196633000</v>
      </c>
    </row>
    <row r="10" spans="1:9" s="2" customFormat="1" x14ac:dyDescent="0.25">
      <c r="A10" s="1" t="s">
        <v>44</v>
      </c>
      <c r="B10" s="14"/>
      <c r="C10" s="15">
        <f>C8-C9</f>
        <v>0</v>
      </c>
      <c r="D10" s="15">
        <f t="shared" ref="D10:I10" si="0">D8-D9</f>
        <v>148091000</v>
      </c>
      <c r="E10" s="15">
        <f t="shared" si="0"/>
        <v>205532000</v>
      </c>
      <c r="F10" s="46">
        <f t="shared" si="0"/>
        <v>240361000</v>
      </c>
      <c r="G10" s="15">
        <f t="shared" si="0"/>
        <v>240361000</v>
      </c>
      <c r="H10" s="15">
        <f t="shared" si="0"/>
        <v>49774000</v>
      </c>
      <c r="I10" s="15">
        <f t="shared" si="0"/>
        <v>0</v>
      </c>
    </row>
    <row r="11" spans="1:9" s="2" customFormat="1" x14ac:dyDescent="0.25">
      <c r="A11" s="1"/>
      <c r="B11" s="24"/>
      <c r="C11" s="19"/>
      <c r="D11" s="19"/>
      <c r="E11" s="19"/>
      <c r="F11" s="54"/>
      <c r="G11" s="19"/>
    </row>
    <row r="12" spans="1:9" s="2" customFormat="1" x14ac:dyDescent="0.25">
      <c r="A12" s="1" t="s">
        <v>45</v>
      </c>
      <c r="B12" s="19"/>
      <c r="C12" s="26">
        <f>SUM(C13:C13)</f>
        <v>0</v>
      </c>
      <c r="D12" s="26">
        <f>SUM(D13:D14)</f>
        <v>57802000</v>
      </c>
      <c r="E12" s="26">
        <f>SUM(E13:E14)</f>
        <v>34587000</v>
      </c>
      <c r="F12" s="55">
        <f>SUM(F13:F14)</f>
        <v>48619000</v>
      </c>
      <c r="G12" s="26">
        <f>SUM(G13:G14)</f>
        <v>48619000</v>
      </c>
      <c r="H12" s="26">
        <f t="shared" ref="H12:I12" si="1">SUM(H13:H14)</f>
        <v>11064000</v>
      </c>
      <c r="I12" s="26">
        <f t="shared" si="1"/>
        <v>0</v>
      </c>
    </row>
    <row r="13" spans="1:9" s="2" customFormat="1" x14ac:dyDescent="0.25">
      <c r="A13" s="2" t="s">
        <v>63</v>
      </c>
      <c r="B13" s="24"/>
      <c r="C13" s="30"/>
      <c r="D13" s="30">
        <v>33071000</v>
      </c>
      <c r="E13" s="24">
        <v>22129000</v>
      </c>
      <c r="F13" s="56">
        <v>29499000</v>
      </c>
      <c r="G13" s="24">
        <v>29499000</v>
      </c>
      <c r="H13" s="62">
        <v>6875000</v>
      </c>
    </row>
    <row r="14" spans="1:9" s="2" customFormat="1" x14ac:dyDescent="0.25">
      <c r="A14" s="2" t="s">
        <v>67</v>
      </c>
      <c r="B14" s="24"/>
      <c r="C14" s="30"/>
      <c r="D14" s="30">
        <v>24731000</v>
      </c>
      <c r="E14" s="24">
        <v>12458000</v>
      </c>
      <c r="F14" s="56">
        <v>19120000</v>
      </c>
      <c r="G14" s="24">
        <v>19120000</v>
      </c>
      <c r="H14" s="62">
        <v>4189000</v>
      </c>
    </row>
    <row r="15" spans="1:9" s="2" customFormat="1" x14ac:dyDescent="0.25">
      <c r="B15" s="24"/>
      <c r="C15" s="30"/>
      <c r="D15" s="30"/>
      <c r="E15" s="24"/>
      <c r="F15" s="56"/>
      <c r="G15" s="24"/>
    </row>
    <row r="16" spans="1:9" s="2" customFormat="1" x14ac:dyDescent="0.25">
      <c r="A16" s="1" t="s">
        <v>46</v>
      </c>
      <c r="B16" s="14"/>
      <c r="C16" s="15">
        <f>C10-C12</f>
        <v>0</v>
      </c>
      <c r="D16" s="15">
        <f>D10-D12</f>
        <v>90289000</v>
      </c>
      <c r="E16" s="15">
        <f>E10-E12</f>
        <v>170945000</v>
      </c>
      <c r="F16" s="46">
        <f>F10-F12</f>
        <v>191742000</v>
      </c>
      <c r="G16" s="15">
        <f>G10-G12</f>
        <v>191742000</v>
      </c>
      <c r="H16" s="15">
        <f t="shared" ref="H16:I16" si="2">H10-H12</f>
        <v>38710000</v>
      </c>
      <c r="I16" s="15">
        <f t="shared" si="2"/>
        <v>0</v>
      </c>
    </row>
    <row r="17" spans="1:9" s="2" customFormat="1" x14ac:dyDescent="0.25">
      <c r="A17" s="2" t="s">
        <v>60</v>
      </c>
      <c r="B17" s="24"/>
      <c r="C17" s="24"/>
      <c r="D17" s="24">
        <v>42252000</v>
      </c>
      <c r="E17" s="24">
        <v>34485000</v>
      </c>
      <c r="F17" s="56">
        <v>46202000</v>
      </c>
      <c r="G17" s="24">
        <v>46202000</v>
      </c>
      <c r="H17" s="62">
        <v>15835000</v>
      </c>
    </row>
    <row r="18" spans="1:9" x14ac:dyDescent="0.25">
      <c r="A18" s="1" t="s">
        <v>12</v>
      </c>
      <c r="B18" s="15"/>
      <c r="C18" s="15">
        <f>SUM(C16:C17)</f>
        <v>0</v>
      </c>
      <c r="D18" s="15">
        <f t="shared" ref="D18:I18" si="3">D16-D17</f>
        <v>48037000</v>
      </c>
      <c r="E18" s="15">
        <f t="shared" si="3"/>
        <v>136460000</v>
      </c>
      <c r="F18" s="46">
        <f t="shared" si="3"/>
        <v>145540000</v>
      </c>
      <c r="G18" s="15">
        <f t="shared" si="3"/>
        <v>145540000</v>
      </c>
      <c r="H18" s="15">
        <f t="shared" si="3"/>
        <v>22875000</v>
      </c>
      <c r="I18" s="15">
        <f t="shared" si="3"/>
        <v>0</v>
      </c>
    </row>
    <row r="19" spans="1:9" x14ac:dyDescent="0.25">
      <c r="A19" s="2" t="s">
        <v>79</v>
      </c>
      <c r="B19" s="24"/>
      <c r="C19" s="24"/>
      <c r="D19" s="24">
        <v>19460000</v>
      </c>
      <c r="E19" s="24">
        <v>149334000</v>
      </c>
      <c r="F19" s="56">
        <v>149334000</v>
      </c>
      <c r="G19" s="24">
        <v>149334000</v>
      </c>
      <c r="H19" s="9">
        <v>22387000</v>
      </c>
    </row>
    <row r="20" spans="1:9" x14ac:dyDescent="0.25">
      <c r="A20" s="8" t="s">
        <v>13</v>
      </c>
      <c r="B20" s="3"/>
      <c r="C20" s="29"/>
      <c r="D20" s="29">
        <v>2287000</v>
      </c>
      <c r="E20" s="3">
        <v>13609000</v>
      </c>
      <c r="F20" s="43">
        <v>14042000</v>
      </c>
      <c r="G20" s="3">
        <v>14042000</v>
      </c>
      <c r="H20" s="36">
        <v>2155000</v>
      </c>
    </row>
    <row r="21" spans="1:9" x14ac:dyDescent="0.25">
      <c r="A21" s="1" t="s">
        <v>14</v>
      </c>
      <c r="B21" s="15"/>
      <c r="C21" s="15">
        <f>C18-C20</f>
        <v>0</v>
      </c>
      <c r="D21" s="15">
        <f t="shared" ref="D21:I21" si="4">D18-D20+D19</f>
        <v>65210000</v>
      </c>
      <c r="E21" s="15">
        <f t="shared" si="4"/>
        <v>272185000</v>
      </c>
      <c r="F21" s="46">
        <f t="shared" si="4"/>
        <v>280832000</v>
      </c>
      <c r="G21" s="15">
        <f t="shared" si="4"/>
        <v>280832000</v>
      </c>
      <c r="H21" s="15">
        <f t="shared" si="4"/>
        <v>43107000</v>
      </c>
      <c r="I21" s="15">
        <f t="shared" si="4"/>
        <v>0</v>
      </c>
    </row>
    <row r="22" spans="1:9" x14ac:dyDescent="0.25">
      <c r="A22" s="2"/>
      <c r="B22" s="24"/>
      <c r="C22" s="24"/>
      <c r="D22" s="24"/>
      <c r="E22" s="24"/>
      <c r="F22" s="56"/>
      <c r="G22" s="24"/>
    </row>
    <row r="23" spans="1:9" x14ac:dyDescent="0.25">
      <c r="A23" s="1" t="s">
        <v>15</v>
      </c>
      <c r="B23" s="4"/>
      <c r="C23" s="4">
        <f>SUM(C24:C25)</f>
        <v>0</v>
      </c>
      <c r="D23" s="4">
        <f t="shared" ref="D23:I23" si="5">SUM(D24:D25)</f>
        <v>14998000</v>
      </c>
      <c r="E23" s="4">
        <f t="shared" si="5"/>
        <v>68046000</v>
      </c>
      <c r="F23" s="45">
        <f t="shared" si="5"/>
        <v>70208000</v>
      </c>
      <c r="G23" s="4">
        <f t="shared" si="5"/>
        <v>70208000</v>
      </c>
      <c r="H23" s="45">
        <f t="shared" si="5"/>
        <v>9616000</v>
      </c>
      <c r="I23" s="4">
        <f t="shared" si="5"/>
        <v>0</v>
      </c>
    </row>
    <row r="24" spans="1:9" x14ac:dyDescent="0.25">
      <c r="A24" s="8" t="s">
        <v>2</v>
      </c>
      <c r="B24" s="3"/>
      <c r="C24" s="29"/>
      <c r="D24" s="29">
        <v>14998000</v>
      </c>
      <c r="E24" s="3">
        <v>68046000</v>
      </c>
      <c r="F24" s="43">
        <v>70208000</v>
      </c>
      <c r="G24" s="3">
        <v>70208000</v>
      </c>
      <c r="H24" s="36">
        <v>10777000</v>
      </c>
    </row>
    <row r="25" spans="1:9" x14ac:dyDescent="0.25">
      <c r="A25" s="8" t="s">
        <v>3</v>
      </c>
      <c r="B25" s="3"/>
      <c r="C25" s="29"/>
      <c r="D25" s="29">
        <v>0</v>
      </c>
      <c r="E25" s="3">
        <v>0</v>
      </c>
      <c r="F25" s="43">
        <v>0</v>
      </c>
      <c r="G25" s="3"/>
      <c r="H25" s="63">
        <v>-1161000</v>
      </c>
    </row>
    <row r="26" spans="1:9" x14ac:dyDescent="0.25">
      <c r="A26" s="1" t="s">
        <v>42</v>
      </c>
      <c r="B26" s="16"/>
      <c r="C26" s="16">
        <f>C21-C23</f>
        <v>0</v>
      </c>
      <c r="D26" s="16">
        <f t="shared" ref="D26:I26" si="6">D21-D23+D22</f>
        <v>50212000</v>
      </c>
      <c r="E26" s="16">
        <f t="shared" si="6"/>
        <v>204139000</v>
      </c>
      <c r="F26" s="44">
        <f t="shared" si="6"/>
        <v>210624000</v>
      </c>
      <c r="G26" s="16">
        <f t="shared" si="6"/>
        <v>210624000</v>
      </c>
      <c r="H26" s="16">
        <f t="shared" si="6"/>
        <v>33491000</v>
      </c>
      <c r="I26" s="16">
        <f t="shared" si="6"/>
        <v>0</v>
      </c>
    </row>
    <row r="27" spans="1:9" x14ac:dyDescent="0.25">
      <c r="B27" s="3"/>
      <c r="C27" s="3"/>
      <c r="D27" s="3"/>
      <c r="E27" s="3"/>
      <c r="F27" s="43"/>
      <c r="G27" s="3"/>
    </row>
    <row r="28" spans="1:9" x14ac:dyDescent="0.25">
      <c r="B28" s="3"/>
      <c r="C28" s="3"/>
      <c r="D28" s="3"/>
      <c r="E28" s="3"/>
      <c r="F28" s="57"/>
      <c r="G28" s="3"/>
    </row>
    <row r="29" spans="1:9" s="1" customFormat="1" x14ac:dyDescent="0.25">
      <c r="A29" s="1" t="s">
        <v>41</v>
      </c>
      <c r="B29" s="17"/>
      <c r="C29" s="34" t="e">
        <f>C26/('1'!C24/10)</f>
        <v>#DIV/0!</v>
      </c>
      <c r="D29" s="35">
        <f>D26/('1'!D24/10)</f>
        <v>1.9985352884048972</v>
      </c>
      <c r="E29" s="34">
        <f>E26/('1'!E24/10)</f>
        <v>8.1251293563229368</v>
      </c>
      <c r="F29" s="58">
        <f>F26/('1'!F24/10)</f>
        <v>6.4486539279951751</v>
      </c>
      <c r="G29" s="34">
        <f>G26/('1'!G24/10)</f>
        <v>6.4486539279951751</v>
      </c>
      <c r="H29" s="34">
        <f>H26/('1'!H24/10)</f>
        <v>1.0253905951006836</v>
      </c>
      <c r="I29" s="34" t="e">
        <f>I26/('1'!I24/10)</f>
        <v>#DIV/0!</v>
      </c>
    </row>
    <row r="30" spans="1:9" x14ac:dyDescent="0.25">
      <c r="C30" s="25"/>
      <c r="D30" s="2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pane xSplit="1" ySplit="6" topLeftCell="B19" activePane="bottomRight" state="frozen"/>
      <selection pane="topRight" activeCell="B1" sqref="B1"/>
      <selection pane="bottomLeft" activeCell="A4" sqref="A4"/>
      <selection pane="bottomRight" activeCell="B34" sqref="B34"/>
    </sheetView>
  </sheetViews>
  <sheetFormatPr defaultRowHeight="15" x14ac:dyDescent="0.25"/>
  <cols>
    <col min="1" max="1" width="52.7109375" customWidth="1"/>
    <col min="2" max="2" width="12.85546875" customWidth="1"/>
    <col min="3" max="3" width="15.42578125" customWidth="1"/>
    <col min="4" max="5" width="17.7109375" customWidth="1"/>
    <col min="6" max="6" width="17.140625" style="39" customWidth="1"/>
    <col min="7" max="7" width="16" customWidth="1"/>
    <col min="8" max="9" width="16.140625" customWidth="1"/>
  </cols>
  <sheetData>
    <row r="1" spans="1:9" ht="15.75" x14ac:dyDescent="0.25">
      <c r="A1" s="7" t="s">
        <v>70</v>
      </c>
    </row>
    <row r="2" spans="1:9" ht="15.75" x14ac:dyDescent="0.25">
      <c r="A2" s="7" t="s">
        <v>4</v>
      </c>
    </row>
    <row r="3" spans="1:9" ht="15.75" x14ac:dyDescent="0.25">
      <c r="A3" s="7" t="s">
        <v>32</v>
      </c>
      <c r="F3" s="51" t="s">
        <v>86</v>
      </c>
    </row>
    <row r="4" spans="1:9" ht="15.75" x14ac:dyDescent="0.25">
      <c r="A4" s="7"/>
      <c r="C4" s="23"/>
      <c r="D4" s="23"/>
      <c r="E4" s="23"/>
      <c r="F4" s="60"/>
      <c r="G4" s="23"/>
    </row>
    <row r="5" spans="1:9" x14ac:dyDescent="0.25">
      <c r="B5" s="5"/>
      <c r="C5" s="5" t="s">
        <v>8</v>
      </c>
      <c r="D5" s="5" t="s">
        <v>7</v>
      </c>
      <c r="E5" s="5" t="s">
        <v>9</v>
      </c>
      <c r="F5" s="41" t="s">
        <v>8</v>
      </c>
      <c r="G5" s="5" t="s">
        <v>7</v>
      </c>
      <c r="H5" s="5" t="s">
        <v>9</v>
      </c>
      <c r="I5" s="5" t="s">
        <v>8</v>
      </c>
    </row>
    <row r="6" spans="1:9" x14ac:dyDescent="0.25">
      <c r="B6" s="6"/>
      <c r="C6" s="6">
        <v>43100</v>
      </c>
      <c r="D6" s="6">
        <v>43190</v>
      </c>
      <c r="E6" s="6">
        <v>43373</v>
      </c>
      <c r="F6" s="42">
        <v>43465</v>
      </c>
      <c r="G6" s="6">
        <v>43555</v>
      </c>
      <c r="H6" s="6">
        <v>43738</v>
      </c>
      <c r="I6" s="6">
        <v>43830</v>
      </c>
    </row>
    <row r="7" spans="1:9" x14ac:dyDescent="0.25">
      <c r="A7" s="1" t="s">
        <v>26</v>
      </c>
      <c r="B7" s="3"/>
      <c r="C7" s="3"/>
      <c r="D7" s="3"/>
      <c r="E7" s="3"/>
      <c r="F7" s="43"/>
      <c r="G7" s="3"/>
    </row>
    <row r="8" spans="1:9" x14ac:dyDescent="0.25">
      <c r="A8" t="s">
        <v>64</v>
      </c>
      <c r="B8" s="3"/>
      <c r="C8" s="29"/>
      <c r="D8" s="29">
        <v>718683000</v>
      </c>
      <c r="E8" s="3">
        <v>731445000</v>
      </c>
      <c r="F8" s="43">
        <v>1004387000</v>
      </c>
      <c r="G8" s="3">
        <v>1004387000</v>
      </c>
      <c r="H8" s="36">
        <v>249610000</v>
      </c>
    </row>
    <row r="9" spans="1:9" x14ac:dyDescent="0.25">
      <c r="A9" t="s">
        <v>80</v>
      </c>
      <c r="B9" s="3"/>
      <c r="C9" s="38"/>
      <c r="D9" s="29">
        <v>-566534000</v>
      </c>
      <c r="E9" s="3">
        <v>-768889000</v>
      </c>
      <c r="F9" s="43">
        <v>-944254000</v>
      </c>
      <c r="G9" s="3">
        <v>-944254000</v>
      </c>
      <c r="H9" s="3">
        <f>-183003000-52958000</f>
        <v>-235961000</v>
      </c>
    </row>
    <row r="10" spans="1:9" x14ac:dyDescent="0.25">
      <c r="A10" t="s">
        <v>81</v>
      </c>
      <c r="B10" s="3"/>
      <c r="C10" s="29"/>
      <c r="D10" s="29">
        <v>-42252000</v>
      </c>
      <c r="E10" s="3">
        <v>-21485000</v>
      </c>
      <c r="F10" s="43">
        <v>-65416000</v>
      </c>
      <c r="G10" s="3">
        <v>-65416000</v>
      </c>
      <c r="H10" s="3">
        <v>-15835000</v>
      </c>
      <c r="I10" s="3"/>
    </row>
    <row r="11" spans="1:9" s="1" customFormat="1" x14ac:dyDescent="0.25">
      <c r="A11" s="1" t="s">
        <v>16</v>
      </c>
      <c r="B11" s="4"/>
      <c r="C11" s="15">
        <f>SUM(C8:C10)</f>
        <v>0</v>
      </c>
      <c r="D11" s="15">
        <f>SUM(D8:D10)</f>
        <v>109897000</v>
      </c>
      <c r="E11" s="15">
        <f>SUM(E8:E10)</f>
        <v>-58929000</v>
      </c>
      <c r="F11" s="46">
        <f>SUM(F8:F10)</f>
        <v>-5283000</v>
      </c>
      <c r="G11" s="15">
        <f>SUM(G8:G10)</f>
        <v>-5283000</v>
      </c>
      <c r="H11" s="15">
        <f t="shared" ref="H11:I11" si="0">SUM(H8:H10)</f>
        <v>-2186000</v>
      </c>
      <c r="I11" s="15">
        <f t="shared" si="0"/>
        <v>0</v>
      </c>
    </row>
    <row r="12" spans="1:9" s="1" customFormat="1" x14ac:dyDescent="0.25">
      <c r="B12" s="4"/>
      <c r="C12" s="4"/>
      <c r="D12" s="4"/>
      <c r="E12" s="4"/>
      <c r="F12" s="45"/>
      <c r="G12" s="4"/>
    </row>
    <row r="13" spans="1:9" s="1" customFormat="1" x14ac:dyDescent="0.25">
      <c r="A13" s="1" t="s">
        <v>47</v>
      </c>
      <c r="B13" s="4"/>
      <c r="C13" s="4"/>
      <c r="D13" s="4"/>
      <c r="E13" s="4"/>
      <c r="F13" s="45"/>
      <c r="G13" s="4"/>
    </row>
    <row r="14" spans="1:9" s="1" customFormat="1" x14ac:dyDescent="0.25">
      <c r="A14" s="2" t="s">
        <v>65</v>
      </c>
      <c r="B14" s="4"/>
      <c r="C14" s="30"/>
      <c r="D14" s="30">
        <v>-22372000</v>
      </c>
      <c r="E14" s="9">
        <v>-30000000</v>
      </c>
      <c r="F14" s="48">
        <v>-57393000</v>
      </c>
      <c r="G14" s="9">
        <v>-57393000</v>
      </c>
      <c r="H14" s="9"/>
      <c r="I14" s="9"/>
    </row>
    <row r="15" spans="1:9" x14ac:dyDescent="0.25">
      <c r="A15" s="1" t="s">
        <v>48</v>
      </c>
      <c r="B15" s="4"/>
      <c r="C15" s="15">
        <f>SUM(C14:C14)</f>
        <v>0</v>
      </c>
      <c r="D15" s="15">
        <f>SUM(D14:D14)</f>
        <v>-22372000</v>
      </c>
      <c r="E15" s="15">
        <f>SUM(E14:E14)</f>
        <v>-30000000</v>
      </c>
      <c r="F15" s="46">
        <f>SUM(F14:F14)</f>
        <v>-57393000</v>
      </c>
      <c r="G15" s="15">
        <f>SUM(G14:G14)</f>
        <v>-57393000</v>
      </c>
      <c r="H15" s="15">
        <f t="shared" ref="H15:I15" si="1">SUM(H14:H14)</f>
        <v>0</v>
      </c>
      <c r="I15" s="15">
        <f t="shared" si="1"/>
        <v>0</v>
      </c>
    </row>
    <row r="16" spans="1:9" x14ac:dyDescent="0.25">
      <c r="B16" s="3"/>
      <c r="C16" s="3"/>
      <c r="D16" s="3"/>
      <c r="E16" s="3"/>
      <c r="F16" s="43"/>
      <c r="G16" s="3"/>
    </row>
    <row r="17" spans="1:9" x14ac:dyDescent="0.25">
      <c r="A17" s="1" t="s">
        <v>27</v>
      </c>
      <c r="B17" s="3"/>
      <c r="C17" s="3"/>
      <c r="D17" s="3"/>
      <c r="E17" s="3"/>
      <c r="F17" s="43"/>
      <c r="G17" s="3"/>
    </row>
    <row r="18" spans="1:9" x14ac:dyDescent="0.25">
      <c r="A18" s="2" t="s">
        <v>82</v>
      </c>
      <c r="B18" s="3"/>
      <c r="C18" s="3"/>
      <c r="D18" s="3">
        <v>11284000</v>
      </c>
      <c r="E18" s="3">
        <v>-11077000</v>
      </c>
      <c r="F18" s="43">
        <v>6146000</v>
      </c>
      <c r="G18" s="59">
        <v>6146000</v>
      </c>
      <c r="H18" s="9">
        <v>-3854000</v>
      </c>
    </row>
    <row r="19" spans="1:9" x14ac:dyDescent="0.25">
      <c r="A19" s="2" t="s">
        <v>83</v>
      </c>
      <c r="B19" s="3"/>
      <c r="C19" s="3"/>
      <c r="D19" s="3">
        <v>-92484000</v>
      </c>
      <c r="E19" s="3">
        <v>111688000</v>
      </c>
      <c r="F19" s="43">
        <v>53922000</v>
      </c>
      <c r="G19" s="59">
        <v>53922000</v>
      </c>
      <c r="H19" s="36">
        <v>231000</v>
      </c>
    </row>
    <row r="20" spans="1:9" x14ac:dyDescent="0.25">
      <c r="A20" s="2" t="s">
        <v>87</v>
      </c>
      <c r="G20" s="59">
        <v>12932000</v>
      </c>
      <c r="H20" s="36">
        <v>2051000</v>
      </c>
    </row>
    <row r="21" spans="1:9" x14ac:dyDescent="0.25">
      <c r="A21" s="2" t="s">
        <v>68</v>
      </c>
      <c r="B21" s="3"/>
      <c r="C21" s="3"/>
      <c r="D21" s="3">
        <v>-4380000</v>
      </c>
      <c r="E21" s="3">
        <v>12731000</v>
      </c>
      <c r="F21" s="43">
        <v>12932000</v>
      </c>
      <c r="G21" s="59">
        <v>-8399000</v>
      </c>
    </row>
    <row r="22" spans="1:9" x14ac:dyDescent="0.25">
      <c r="A22" t="s">
        <v>84</v>
      </c>
      <c r="B22" s="3"/>
      <c r="C22" s="29"/>
      <c r="D22" s="29">
        <v>49000</v>
      </c>
      <c r="E22" s="3">
        <v>-7599000</v>
      </c>
      <c r="F22" s="43">
        <v>-8399000</v>
      </c>
      <c r="G22" s="3"/>
      <c r="H22" s="3"/>
      <c r="I22" s="3"/>
    </row>
    <row r="23" spans="1:9" x14ac:dyDescent="0.25">
      <c r="A23" s="1" t="s">
        <v>30</v>
      </c>
      <c r="B23" s="4"/>
      <c r="C23" s="15">
        <f>SUM(C22:C22)</f>
        <v>0</v>
      </c>
      <c r="D23" s="15">
        <f t="shared" ref="D23:I23" si="2">SUM(D18:D22)</f>
        <v>-85531000</v>
      </c>
      <c r="E23" s="15">
        <f t="shared" si="2"/>
        <v>105743000</v>
      </c>
      <c r="F23" s="46">
        <f t="shared" si="2"/>
        <v>64601000</v>
      </c>
      <c r="G23" s="15">
        <f t="shared" si="2"/>
        <v>64601000</v>
      </c>
      <c r="H23" s="15">
        <f t="shared" si="2"/>
        <v>-1572000</v>
      </c>
      <c r="I23" s="15">
        <f t="shared" si="2"/>
        <v>0</v>
      </c>
    </row>
    <row r="24" spans="1:9" x14ac:dyDescent="0.25">
      <c r="A24" s="1"/>
      <c r="B24" s="4"/>
      <c r="C24" s="19"/>
      <c r="D24" s="19"/>
      <c r="E24" s="19"/>
      <c r="F24" s="54"/>
      <c r="G24" s="19"/>
    </row>
    <row r="25" spans="1:9" x14ac:dyDescent="0.25">
      <c r="A25" s="1" t="s">
        <v>5</v>
      </c>
      <c r="B25" s="4"/>
      <c r="C25" s="4">
        <f t="shared" ref="C25:I25" si="3">SUM(C11,C15,C23)</f>
        <v>0</v>
      </c>
      <c r="D25" s="4">
        <f t="shared" si="3"/>
        <v>1994000</v>
      </c>
      <c r="E25" s="4">
        <f t="shared" si="3"/>
        <v>16814000</v>
      </c>
      <c r="F25" s="45">
        <f t="shared" si="3"/>
        <v>1925000</v>
      </c>
      <c r="G25" s="4">
        <f t="shared" si="3"/>
        <v>1925000</v>
      </c>
      <c r="H25" s="4">
        <f t="shared" si="3"/>
        <v>-3758000</v>
      </c>
      <c r="I25" s="4">
        <f t="shared" si="3"/>
        <v>0</v>
      </c>
    </row>
    <row r="26" spans="1:9" x14ac:dyDescent="0.25">
      <c r="A26" s="2" t="s">
        <v>28</v>
      </c>
      <c r="B26" s="3"/>
      <c r="C26" s="29"/>
      <c r="D26" s="29">
        <v>15756000</v>
      </c>
      <c r="E26" s="3">
        <v>8208000</v>
      </c>
      <c r="F26" s="43">
        <v>8208000</v>
      </c>
      <c r="G26" s="59">
        <v>8208000</v>
      </c>
      <c r="H26" s="3">
        <v>15274000</v>
      </c>
    </row>
    <row r="27" spans="1:9" x14ac:dyDescent="0.25">
      <c r="A27" s="1" t="s">
        <v>29</v>
      </c>
      <c r="B27" s="4"/>
      <c r="C27" s="16">
        <f t="shared" ref="C27:I27" si="4">SUM(C25:C26)</f>
        <v>0</v>
      </c>
      <c r="D27" s="16">
        <f t="shared" si="4"/>
        <v>17750000</v>
      </c>
      <c r="E27" s="16">
        <f t="shared" si="4"/>
        <v>25022000</v>
      </c>
      <c r="F27" s="44">
        <f t="shared" si="4"/>
        <v>10133000</v>
      </c>
      <c r="G27" s="16">
        <f t="shared" si="4"/>
        <v>10133000</v>
      </c>
      <c r="H27" s="16">
        <f t="shared" si="4"/>
        <v>11516000</v>
      </c>
      <c r="I27" s="16">
        <f t="shared" si="4"/>
        <v>0</v>
      </c>
    </row>
    <row r="28" spans="1:9" x14ac:dyDescent="0.25">
      <c r="B28" s="3"/>
      <c r="C28" s="3"/>
      <c r="D28" s="3"/>
      <c r="E28" s="3"/>
      <c r="F28" s="43"/>
      <c r="G28" s="3"/>
      <c r="H28" s="3"/>
    </row>
    <row r="29" spans="1:9" s="1" customFormat="1" x14ac:dyDescent="0.25">
      <c r="A29"/>
      <c r="B29"/>
      <c r="C29"/>
      <c r="D29"/>
      <c r="E29"/>
      <c r="F29" s="39"/>
      <c r="G29"/>
      <c r="H29"/>
      <c r="I29"/>
    </row>
    <row r="30" spans="1:9" x14ac:dyDescent="0.25">
      <c r="A30" s="1" t="s">
        <v>43</v>
      </c>
      <c r="B30" s="13"/>
      <c r="C30" s="20" t="e">
        <f>C11/('1'!C24/10)</f>
        <v>#DIV/0!</v>
      </c>
      <c r="D30" s="20">
        <f>D11/('1'!D24/10)</f>
        <v>4.3741144067122004</v>
      </c>
      <c r="E30" s="20">
        <f>E11/('1'!E24/10)</f>
        <v>-2.3454888474948654</v>
      </c>
      <c r="F30" s="61">
        <f>F11/('1'!F24/10)</f>
        <v>-0.16174908225842499</v>
      </c>
      <c r="G30" s="20">
        <f>G11/('1'!G24/10)</f>
        <v>-0.16174908225842499</v>
      </c>
      <c r="H30" s="20">
        <f>H11/('1'!H24/10)</f>
        <v>-6.6928543217285072E-2</v>
      </c>
      <c r="I30" s="20" t="e">
        <f>I11/('1'!I24/10)</f>
        <v>#DIV/0!</v>
      </c>
    </row>
    <row r="31" spans="1:9" x14ac:dyDescent="0.25">
      <c r="G31" s="2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6" sqref="F6"/>
    </sheetView>
  </sheetViews>
  <sheetFormatPr defaultRowHeight="15" x14ac:dyDescent="0.25"/>
  <cols>
    <col min="1" max="1" width="32.140625" customWidth="1"/>
    <col min="2" max="2" width="13.85546875" customWidth="1"/>
    <col min="3" max="3" width="13.7109375" customWidth="1"/>
    <col min="4" max="4" width="13.5703125" customWidth="1"/>
    <col min="5" max="5" width="14" customWidth="1"/>
    <col min="6" max="6" width="14.140625" customWidth="1"/>
    <col min="7" max="7" width="13" customWidth="1"/>
  </cols>
  <sheetData>
    <row r="1" spans="1:7" ht="15.75" x14ac:dyDescent="0.25">
      <c r="A1" s="7" t="s">
        <v>70</v>
      </c>
    </row>
    <row r="2" spans="1:7" x14ac:dyDescent="0.25">
      <c r="A2" s="1" t="s">
        <v>49</v>
      </c>
    </row>
    <row r="3" spans="1:7" ht="15.75" x14ac:dyDescent="0.25">
      <c r="A3" s="7" t="s">
        <v>50</v>
      </c>
    </row>
    <row r="4" spans="1:7" x14ac:dyDescent="0.25">
      <c r="B4" s="5" t="s">
        <v>8</v>
      </c>
      <c r="C4" s="5" t="s">
        <v>7</v>
      </c>
      <c r="D4" s="5" t="s">
        <v>9</v>
      </c>
      <c r="E4" s="5" t="s">
        <v>8</v>
      </c>
      <c r="F4" s="5" t="s">
        <v>7</v>
      </c>
      <c r="G4" s="64" t="s">
        <v>9</v>
      </c>
    </row>
    <row r="5" spans="1:7" x14ac:dyDescent="0.25">
      <c r="B5" s="6">
        <v>43100</v>
      </c>
      <c r="C5" s="6">
        <v>43190</v>
      </c>
      <c r="D5" s="6">
        <v>43373</v>
      </c>
      <c r="E5" s="6">
        <v>43465</v>
      </c>
      <c r="F5" s="6">
        <v>43555</v>
      </c>
      <c r="G5" s="65">
        <v>43738</v>
      </c>
    </row>
    <row r="6" spans="1:7" x14ac:dyDescent="0.25">
      <c r="A6" s="2" t="s">
        <v>51</v>
      </c>
      <c r="B6" s="27" t="e">
        <f>'2'!C26/'1'!C19</f>
        <v>#DIV/0!</v>
      </c>
      <c r="C6" s="27">
        <f>'2'!D26/'1'!D19</f>
        <v>6.6898579610935177E-2</v>
      </c>
      <c r="D6" s="27">
        <f>'2'!E26/'1'!E19</f>
        <v>0.18210534579132448</v>
      </c>
      <c r="E6" s="27">
        <f>'2'!F26/'1'!F19</f>
        <v>0.20274180413869577</v>
      </c>
      <c r="F6" s="27">
        <f>'2'!G26/'1'!G19</f>
        <v>0.20274180413869577</v>
      </c>
      <c r="G6" s="66">
        <f>'2'!H26/'1'!H19</f>
        <v>3.8774489486395183E-2</v>
      </c>
    </row>
    <row r="7" spans="1:7" x14ac:dyDescent="0.25">
      <c r="A7" s="2" t="s">
        <v>52</v>
      </c>
      <c r="B7" s="27" t="e">
        <f>'2'!C26/'1'!C44</f>
        <v>#DIV/0!</v>
      </c>
      <c r="C7" s="27">
        <f>'2'!D26/'1'!D44</f>
        <v>1.6284657842837419E-2</v>
      </c>
      <c r="D7" s="27">
        <f>'2'!E26/'1'!E44</f>
        <v>5.9500356613318948E-2</v>
      </c>
      <c r="E7" s="27">
        <f>'2'!F26/'1'!F44</f>
        <v>6.2095547849692831E-2</v>
      </c>
      <c r="F7" s="27">
        <f>'2'!G26/'1'!G44</f>
        <v>6.2095547849692831E-2</v>
      </c>
      <c r="G7" s="66">
        <f>'2'!H26/'1'!H44</f>
        <v>1.0571654040404041E-2</v>
      </c>
    </row>
    <row r="8" spans="1:7" x14ac:dyDescent="0.25">
      <c r="A8" s="2" t="s">
        <v>53</v>
      </c>
      <c r="B8" s="27" t="e">
        <f>'1'!C31/'1'!C26</f>
        <v>#DIV/0!</v>
      </c>
      <c r="C8" s="27">
        <f>'1'!D31/'1'!D26</f>
        <v>8.3330850884248367E-2</v>
      </c>
      <c r="D8" s="27">
        <f>'1'!E31/'1'!E26</f>
        <v>8.7723014451975959E-2</v>
      </c>
      <c r="E8" s="27">
        <f>'1'!F31/'1'!F26</f>
        <v>9.4361878459645873E-2</v>
      </c>
      <c r="F8" s="27">
        <f>'1'!G31/'1'!G26</f>
        <v>9.4361878459645873E-2</v>
      </c>
      <c r="G8" s="66">
        <f>'1'!H31/'1'!H26</f>
        <v>7.3809080499575241E-2</v>
      </c>
    </row>
    <row r="9" spans="1:7" x14ac:dyDescent="0.25">
      <c r="A9" s="2" t="s">
        <v>54</v>
      </c>
      <c r="B9" s="28" t="e">
        <f>'1'!C19/'1'!C42</f>
        <v>#DIV/0!</v>
      </c>
      <c r="C9" s="28">
        <f>'1'!D19/'1'!D42</f>
        <v>1.3295349269752983</v>
      </c>
      <c r="D9" s="28">
        <f>'1'!E19/'1'!E42</f>
        <v>1.6019120158334346</v>
      </c>
      <c r="E9" s="28">
        <f>'1'!F19/'1'!F42</f>
        <v>1.6305768273943964</v>
      </c>
      <c r="F9" s="28">
        <f>'1'!G19/'1'!G42</f>
        <v>1.6305768273943964</v>
      </c>
      <c r="G9" s="67">
        <f>'1'!H19/'1'!H42</f>
        <v>1.4476994039837219</v>
      </c>
    </row>
    <row r="10" spans="1:7" x14ac:dyDescent="0.25">
      <c r="A10" s="2" t="s">
        <v>55</v>
      </c>
      <c r="B10" s="27" t="e">
        <f>'2'!C26/'2'!C8</f>
        <v>#DIV/0!</v>
      </c>
      <c r="C10" s="27">
        <f>'2'!D26/'2'!D8</f>
        <v>7.0016426222833286E-2</v>
      </c>
      <c r="D10" s="27">
        <f>'2'!E26/'2'!E8</f>
        <v>0.24830591867193269</v>
      </c>
      <c r="E10" s="27">
        <f>'2'!F26/'2'!F8</f>
        <v>0.19278220015761308</v>
      </c>
      <c r="F10" s="27">
        <f>'2'!G26/'2'!G8</f>
        <v>0.19278220015761308</v>
      </c>
      <c r="G10" s="66">
        <f>'2'!H26/'2'!H8</f>
        <v>0.13591740494385304</v>
      </c>
    </row>
    <row r="11" spans="1:7" x14ac:dyDescent="0.25">
      <c r="A11" t="s">
        <v>56</v>
      </c>
      <c r="B11" s="27" t="e">
        <f>'2'!C16/'2'!C8</f>
        <v>#DIV/0!</v>
      </c>
      <c r="C11" s="27">
        <f>'2'!D16/'2'!D8</f>
        <v>0.12590044426100125</v>
      </c>
      <c r="D11" s="27">
        <f>'2'!E16/'2'!E8</f>
        <v>0.20793016164169284</v>
      </c>
      <c r="E11" s="27">
        <f>'2'!F16/'2'!F8</f>
        <v>0.17549968010588082</v>
      </c>
      <c r="F11" s="27">
        <f>'2'!G16/'2'!G8</f>
        <v>0.17549968010588082</v>
      </c>
      <c r="G11" s="66">
        <f>'2'!H16/'2'!H8</f>
        <v>0.15709780972131474</v>
      </c>
    </row>
    <row r="12" spans="1:7" x14ac:dyDescent="0.25">
      <c r="A12" s="2" t="s">
        <v>57</v>
      </c>
      <c r="B12" s="27" t="e">
        <f>'2'!C26/('1'!C31+'1'!C26)</f>
        <v>#DIV/0!</v>
      </c>
      <c r="C12" s="27">
        <f>'2'!D26/('1'!D31+'1'!D26)</f>
        <v>2.0010544870096049E-2</v>
      </c>
      <c r="D12" s="27">
        <f>'2'!E26/('1'!E31+'1'!E26)</f>
        <v>7.5007807993180409E-2</v>
      </c>
      <c r="E12" s="27">
        <f>'2'!F26/('1'!F31+'1'!F26)</f>
        <v>7.6722256644953024E-2</v>
      </c>
      <c r="F12" s="27">
        <f>'2'!G26/('1'!G31+'1'!G26)</f>
        <v>7.6722256644953024E-2</v>
      </c>
      <c r="G12" s="66">
        <f>'2'!H26/('1'!H31+'1'!H26)</f>
        <v>1.4268009895713292E-2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Anik</cp:lastModifiedBy>
  <dcterms:created xsi:type="dcterms:W3CDTF">2019-02-19T03:18:07Z</dcterms:created>
  <dcterms:modified xsi:type="dcterms:W3CDTF">2020-04-11T10:27:14Z</dcterms:modified>
</cp:coreProperties>
</file>