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3" l="1"/>
  <c r="H21" i="3"/>
  <c r="H12" i="3"/>
  <c r="I12" i="3"/>
  <c r="H9" i="2"/>
  <c r="I9" i="2"/>
  <c r="H25" i="1"/>
  <c r="H45" i="1"/>
  <c r="H36" i="1"/>
  <c r="H44" i="1" s="1"/>
  <c r="H21" i="1"/>
  <c r="H9" i="1"/>
  <c r="H6" i="1"/>
  <c r="H17" i="1" s="1"/>
  <c r="H20" i="2"/>
  <c r="H7" i="2"/>
  <c r="F20" i="2"/>
  <c r="G20" i="2"/>
  <c r="G24" i="2" s="1"/>
  <c r="G18" i="2"/>
  <c r="G29" i="3"/>
  <c r="G21" i="3"/>
  <c r="G12" i="3"/>
  <c r="G36" i="3" s="1"/>
  <c r="G9" i="2"/>
  <c r="G7" i="2"/>
  <c r="G45" i="1"/>
  <c r="G36" i="1"/>
  <c r="G44" i="1" s="1"/>
  <c r="G33" i="1"/>
  <c r="G25" i="1"/>
  <c r="G21" i="1"/>
  <c r="G17" i="1"/>
  <c r="G9" i="1"/>
  <c r="G6" i="1"/>
  <c r="H31" i="3" l="1"/>
  <c r="H33" i="3" s="1"/>
  <c r="H36" i="3"/>
  <c r="H12" i="2"/>
  <c r="H16" i="2" s="1"/>
  <c r="H18" i="2" s="1"/>
  <c r="H24" i="2" s="1"/>
  <c r="H26" i="2" s="1"/>
  <c r="H33" i="1"/>
  <c r="H42" i="1" s="1"/>
  <c r="G31" i="3"/>
  <c r="G33" i="3" s="1"/>
  <c r="G12" i="2"/>
  <c r="G16" i="2" s="1"/>
  <c r="G26" i="2" s="1"/>
  <c r="G42" i="1"/>
  <c r="C11" i="4"/>
  <c r="D11" i="4"/>
  <c r="E11" i="4"/>
  <c r="C10" i="4"/>
  <c r="D10" i="4"/>
  <c r="E10" i="4"/>
  <c r="F10" i="4"/>
  <c r="C9" i="4"/>
  <c r="D9" i="4"/>
  <c r="E9" i="4"/>
  <c r="C8" i="4"/>
  <c r="D8" i="4"/>
  <c r="E8" i="4"/>
  <c r="F8" i="4"/>
  <c r="C7" i="4"/>
  <c r="D7" i="4"/>
  <c r="E7" i="4"/>
  <c r="F7" i="4"/>
  <c r="C6" i="4"/>
  <c r="D6" i="4"/>
  <c r="E6" i="4"/>
  <c r="B11" i="4"/>
  <c r="B10" i="4"/>
  <c r="B9" i="4"/>
  <c r="B8" i="4"/>
  <c r="B7" i="4"/>
  <c r="B6" i="4"/>
  <c r="C5" i="4"/>
  <c r="D5" i="4"/>
  <c r="E5" i="4"/>
  <c r="B5" i="4"/>
  <c r="B25" i="1"/>
  <c r="B9" i="1"/>
  <c r="E12" i="3"/>
  <c r="C45" i="1" l="1"/>
  <c r="D45" i="1"/>
  <c r="E45" i="1"/>
  <c r="F45" i="1"/>
  <c r="B45" i="1"/>
  <c r="F29" i="3" l="1"/>
  <c r="F21" i="3"/>
  <c r="F12" i="3"/>
  <c r="F36" i="3" s="1"/>
  <c r="F9" i="2"/>
  <c r="F7" i="2"/>
  <c r="F12" i="2" s="1"/>
  <c r="F16" i="2" s="1"/>
  <c r="F25" i="1"/>
  <c r="F21" i="1"/>
  <c r="F36" i="1"/>
  <c r="F44" i="1" s="1"/>
  <c r="F9" i="1"/>
  <c r="F6" i="1"/>
  <c r="F31" i="3" l="1"/>
  <c r="F33" i="3" s="1"/>
  <c r="F18" i="2"/>
  <c r="F24" i="2" s="1"/>
  <c r="F17" i="1"/>
  <c r="F33" i="1"/>
  <c r="F42" i="1" s="1"/>
  <c r="F26" i="2" l="1"/>
  <c r="F5" i="4"/>
  <c r="F9" i="4"/>
  <c r="F6" i="4"/>
  <c r="F11" i="4"/>
  <c r="B7" i="2"/>
  <c r="C7" i="2"/>
  <c r="D7" i="2"/>
  <c r="E7" i="2"/>
  <c r="D29" i="3" l="1"/>
  <c r="D21" i="3"/>
  <c r="D12" i="3"/>
  <c r="D36" i="3" s="1"/>
  <c r="D20" i="2"/>
  <c r="D9" i="2"/>
  <c r="D12" i="2" s="1"/>
  <c r="D25" i="1"/>
  <c r="D21" i="1"/>
  <c r="D36" i="1"/>
  <c r="D9" i="1"/>
  <c r="D6" i="1"/>
  <c r="B29" i="3"/>
  <c r="C29" i="3"/>
  <c r="E29" i="3"/>
  <c r="B21" i="3"/>
  <c r="C21" i="3"/>
  <c r="E21" i="3"/>
  <c r="B12" i="3"/>
  <c r="B36" i="3" s="1"/>
  <c r="C12" i="3"/>
  <c r="C36" i="3" s="1"/>
  <c r="B9" i="2"/>
  <c r="B12" i="2" s="1"/>
  <c r="C9" i="2"/>
  <c r="C12" i="2" s="1"/>
  <c r="E9" i="2"/>
  <c r="E12" i="2" s="1"/>
  <c r="B20" i="2"/>
  <c r="C20" i="2"/>
  <c r="E20" i="2"/>
  <c r="C25" i="1"/>
  <c r="E25" i="1"/>
  <c r="B21" i="1"/>
  <c r="C21" i="1"/>
  <c r="E21" i="1"/>
  <c r="B36" i="1"/>
  <c r="C36" i="1"/>
  <c r="E36" i="1"/>
  <c r="C9" i="1"/>
  <c r="E9" i="1"/>
  <c r="B6" i="1"/>
  <c r="B17" i="1" s="1"/>
  <c r="C6" i="1"/>
  <c r="E6" i="1"/>
  <c r="E17" i="1" s="1"/>
  <c r="D17" i="1" l="1"/>
  <c r="C17" i="1"/>
  <c r="C33" i="1"/>
  <c r="C42" i="1" s="1"/>
  <c r="E44" i="1"/>
  <c r="C44" i="1"/>
  <c r="B44" i="1"/>
  <c r="D44" i="1"/>
  <c r="D16" i="2"/>
  <c r="D18" i="2" s="1"/>
  <c r="D24" i="2" s="1"/>
  <c r="B16" i="2"/>
  <c r="B18" i="2" s="1"/>
  <c r="B24" i="2" s="1"/>
  <c r="C16" i="2"/>
  <c r="C18" i="2" s="1"/>
  <c r="C24" i="2" s="1"/>
  <c r="E16" i="2"/>
  <c r="E18" i="2" s="1"/>
  <c r="E24" i="2" s="1"/>
  <c r="E33" i="1"/>
  <c r="E42" i="1" s="1"/>
  <c r="B33" i="1"/>
  <c r="B42" i="1" s="1"/>
  <c r="D33" i="1"/>
  <c r="D42" i="1" s="1"/>
  <c r="D31" i="3"/>
  <c r="D33" i="3" s="1"/>
  <c r="E31" i="3"/>
  <c r="E33" i="3" s="1"/>
  <c r="E36" i="3"/>
  <c r="C31" i="3"/>
  <c r="C33" i="3" s="1"/>
  <c r="B31" i="3"/>
  <c r="B33" i="3" s="1"/>
  <c r="D26" i="2" l="1"/>
  <c r="B26" i="2"/>
  <c r="E26" i="2"/>
  <c r="C26" i="2"/>
</calcChain>
</file>

<file path=xl/sharedStrings.xml><?xml version="1.0" encoding="utf-8"?>
<sst xmlns="http://schemas.openxmlformats.org/spreadsheetml/2006/main" count="118" uniqueCount="88">
  <si>
    <t>Gross Profit</t>
  </si>
  <si>
    <t>Operating Profit</t>
  </si>
  <si>
    <t>Financial Expenses</t>
  </si>
  <si>
    <t>Advance, deposits &amp; prepayments</t>
  </si>
  <si>
    <t>Share capital</t>
  </si>
  <si>
    <t>Contribution to WPPF</t>
  </si>
  <si>
    <t>Accounts receivables</t>
  </si>
  <si>
    <t>Inventories</t>
  </si>
  <si>
    <t>Property, plant and equipment</t>
  </si>
  <si>
    <t>Administrative expenses</t>
  </si>
  <si>
    <t>Selling and distribution expenses</t>
  </si>
  <si>
    <t>Purchase of property, plant and equipment</t>
  </si>
  <si>
    <t>Deferred tax liability</t>
  </si>
  <si>
    <t>Retained earnings</t>
  </si>
  <si>
    <t>Cash and Bank Balances</t>
  </si>
  <si>
    <t>Workers profit participation fund</t>
  </si>
  <si>
    <t>NATIONAL FEED MILLS LIMITED</t>
  </si>
  <si>
    <t>Investments</t>
  </si>
  <si>
    <t>Interest receivables</t>
  </si>
  <si>
    <t>General reserve</t>
  </si>
  <si>
    <t>Long term loans</t>
  </si>
  <si>
    <t>Accounts payable</t>
  </si>
  <si>
    <t>Liabilities for expenses and other finance</t>
  </si>
  <si>
    <t>Long term loan - current portion</t>
  </si>
  <si>
    <t>Short term loan</t>
  </si>
  <si>
    <t>Provision for tax</t>
  </si>
  <si>
    <t>Current tax</t>
  </si>
  <si>
    <t>Deferred tax</t>
  </si>
  <si>
    <t>Cash received from customer</t>
  </si>
  <si>
    <t>Cash payment to suppliers and employees</t>
  </si>
  <si>
    <t>Cash paid for expenses</t>
  </si>
  <si>
    <t>Tax Paid</t>
  </si>
  <si>
    <t>Cash paid for bank interest and charges</t>
  </si>
  <si>
    <t>Interst received</t>
  </si>
  <si>
    <t>Investment in FDR</t>
  </si>
  <si>
    <t>Enchashment in govt. Bond</t>
  </si>
  <si>
    <t>Long term loan received/adjust</t>
  </si>
  <si>
    <t>Short term loan received</t>
  </si>
  <si>
    <t>Dividend paid</t>
  </si>
  <si>
    <t>Issue of share capital</t>
  </si>
  <si>
    <t>Interest received</t>
  </si>
  <si>
    <t>Encashment of FDR</t>
  </si>
  <si>
    <t>Sales on Vehicles</t>
  </si>
  <si>
    <t>Bank interest and charges paid</t>
  </si>
  <si>
    <t>Debt to Equity</t>
  </si>
  <si>
    <t>Current Ratio</t>
  </si>
  <si>
    <t>Operating Margin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</si>
  <si>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</si>
  <si>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</si>
  <si>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</si>
  <si>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</si>
  <si>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</si>
  <si>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</si>
  <si>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</si>
  <si>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</si>
  <si>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</si>
  <si>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</si>
  <si>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</si>
  <si>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</si>
  <si>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</si>
  <si>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</si>
  <si>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</si>
  <si>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</si>
  <si>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</si>
  <si>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</si>
  <si>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</si>
  <si>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</si>
  <si>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</si>
  <si>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</si>
  <si>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</si>
  <si>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</si>
  <si>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</si>
  <si>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</si>
  <si>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</si>
  <si>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</si>
  <si>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</si>
  <si>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</si>
  <si>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</si>
  <si>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</si>
  <si>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</si>
  <si>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</si>
  <si>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</si>
  <si>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As at quarter end</t>
  </si>
  <si>
    <t>Quarter 3</t>
  </si>
  <si>
    <t>Quarter 2</t>
  </si>
  <si>
    <t>Quarter 1</t>
  </si>
  <si>
    <t>NATIONAL FEED MILL LIMITED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</si>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</sst>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0" fillId="0" borderId="0" xfId="0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1" applyNumberFormat="1" applyFont="1" applyFill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4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4" xfId="1" applyNumberFormat="1" applyFont="1" applyBorder="1"/>
    <xf numFmtId="10" fontId="0" fillId="0" borderId="0" xfId="2" applyNumberFormat="1" applyFont="1"/>
    <xf numFmtId="164" fontId="0" fillId="0" borderId="0" xfId="1" applyNumberFormat="1" applyFont="1" applyFill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5" fontId="2" fillId="0" borderId="0" xfId="0" applyNumberFormat="1" applyFont="1" applyFill="1" applyAlignment="1">
      <alignment horizontal="right"/>
    </xf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7" fillId="0" borderId="0" xfId="1" applyNumberFormat="1" applyFont="1"/>
    <xf numFmtId="164" fontId="4" fillId="0" borderId="0" xfId="1" applyNumberFormat="1" applyFont="1"/>
    <xf numFmtId="164" fontId="8" fillId="0" borderId="0" xfId="1" applyNumberFormat="1" applyFont="1" applyBorder="1"/>
    <xf numFmtId="15" fontId="2" fillId="0" borderId="0" xfId="0" applyNumberFormat="1" applyFont="1"/>
    <xf numFmtId="164" fontId="8" fillId="0" borderId="0" xfId="1" applyNumberFormat="1" applyFont="1" applyFill="1" applyBorder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9"/>
  <sheetViews>
    <sheetView workbookViewId="0">
      <pane xSplit="1" ySplit="4" topLeftCell="F5" activePane="bottomRight" state="frozen"/>
      <selection pane="topRight" activeCell="B1" sqref="B1"/>
      <selection pane="bottomLeft" activeCell="A6" sqref="A6"/>
      <selection pane="bottomRight" activeCell="H40" sqref="H40"/>
    </sheetView>
  </sheetViews>
  <sheetFormatPr defaultRowHeight="15" x14ac:dyDescent="0.25"/>
  <cols>
    <col min="1" max="1" width="36.7109375" customWidth="1"/>
    <col min="2" max="2" width="19" customWidth="1"/>
    <col min="3" max="3" width="15.5703125" customWidth="1"/>
    <col min="4" max="4" width="16.42578125" customWidth="1"/>
    <col min="5" max="5" width="17.140625" customWidth="1"/>
    <col min="6" max="6" width="14.28515625" bestFit="1" customWidth="1"/>
    <col min="7" max="7" width="15.140625" customWidth="1"/>
    <col min="8" max="8" width="15.28515625" bestFit="1" customWidth="1"/>
  </cols>
  <sheetData>
    <row r="1" spans="1:8" ht="15.75" x14ac:dyDescent="0.25">
      <c r="A1" s="4" t="s">
        <v>86</v>
      </c>
    </row>
    <row r="2" spans="1:8" ht="15.75" x14ac:dyDescent="0.25">
      <c r="A2" s="4" t="s">
        <v>47</v>
      </c>
    </row>
    <row r="3" spans="1:8" ht="15.75" x14ac:dyDescent="0.25">
      <c r="A3" s="4" t="s">
        <v>82</v>
      </c>
      <c r="B3" s="37" t="s">
        <v>84</v>
      </c>
      <c r="C3" s="37" t="s">
        <v>83</v>
      </c>
      <c r="D3" s="37" t="s">
        <v>85</v>
      </c>
      <c r="E3" s="37" t="s">
        <v>84</v>
      </c>
      <c r="F3" s="37" t="s">
        <v>83</v>
      </c>
      <c r="G3" s="37" t="s">
        <v>85</v>
      </c>
      <c r="H3" s="37" t="s">
        <v>84</v>
      </c>
    </row>
    <row r="4" spans="1:8" ht="15.75" x14ac:dyDescent="0.25">
      <c r="B4" s="35">
        <v>43100</v>
      </c>
      <c r="C4" s="36">
        <v>43190</v>
      </c>
      <c r="D4" s="36">
        <v>43373</v>
      </c>
      <c r="E4" s="36">
        <v>43465</v>
      </c>
      <c r="F4" s="36">
        <v>43555</v>
      </c>
      <c r="G4" s="36">
        <v>43738</v>
      </c>
      <c r="H4" s="43">
        <v>43830</v>
      </c>
    </row>
    <row r="5" spans="1:8" x14ac:dyDescent="0.25">
      <c r="A5" s="29" t="s">
        <v>48</v>
      </c>
      <c r="B5" s="18"/>
      <c r="C5" s="18"/>
      <c r="D5" s="18"/>
      <c r="E5" s="18"/>
    </row>
    <row r="6" spans="1:8" x14ac:dyDescent="0.25">
      <c r="A6" s="30" t="s">
        <v>49</v>
      </c>
      <c r="B6" s="19">
        <f t="shared" ref="B6:H6" si="0">SUM(B7)</f>
        <v>369554252</v>
      </c>
      <c r="C6" s="19">
        <f t="shared" si="0"/>
        <v>364428738</v>
      </c>
      <c r="D6" s="19">
        <f t="shared" si="0"/>
        <v>355418490</v>
      </c>
      <c r="E6" s="19">
        <f t="shared" si="0"/>
        <v>351377920</v>
      </c>
      <c r="F6" s="19">
        <f t="shared" si="0"/>
        <v>346907178</v>
      </c>
      <c r="G6" s="19">
        <f t="shared" si="0"/>
        <v>344374177</v>
      </c>
      <c r="H6" s="19">
        <f t="shared" si="0"/>
        <v>341351748</v>
      </c>
    </row>
    <row r="7" spans="1:8" x14ac:dyDescent="0.25">
      <c r="A7" t="s">
        <v>8</v>
      </c>
      <c r="B7" s="18">
        <v>369554252</v>
      </c>
      <c r="C7" s="18">
        <v>364428738</v>
      </c>
      <c r="D7" s="18">
        <v>355418490</v>
      </c>
      <c r="E7" s="18">
        <v>351377920</v>
      </c>
      <c r="F7" s="1">
        <v>346907178</v>
      </c>
      <c r="G7" s="18">
        <v>344374177</v>
      </c>
      <c r="H7" s="18">
        <v>341351748</v>
      </c>
    </row>
    <row r="8" spans="1:8" x14ac:dyDescent="0.25">
      <c r="B8" s="18"/>
      <c r="C8" s="18"/>
      <c r="D8" s="18"/>
      <c r="E8" s="18"/>
    </row>
    <row r="9" spans="1:8" x14ac:dyDescent="0.25">
      <c r="A9" s="30" t="s">
        <v>50</v>
      </c>
      <c r="B9" s="19">
        <f>SUM(B10:B15)</f>
        <v>1285959485</v>
      </c>
      <c r="C9" s="19">
        <f t="shared" ref="C9:H9" si="1">SUM(C10:C15)</f>
        <v>1295536560</v>
      </c>
      <c r="D9" s="19">
        <f t="shared" si="1"/>
        <v>1280950381</v>
      </c>
      <c r="E9" s="19">
        <f t="shared" si="1"/>
        <v>1286899758</v>
      </c>
      <c r="F9" s="19">
        <f t="shared" si="1"/>
        <v>1322829284</v>
      </c>
      <c r="G9" s="19">
        <f t="shared" si="1"/>
        <v>1331775122</v>
      </c>
      <c r="H9" s="19">
        <f t="shared" si="1"/>
        <v>1346559413</v>
      </c>
    </row>
    <row r="10" spans="1:8" x14ac:dyDescent="0.25">
      <c r="A10" s="6" t="s">
        <v>7</v>
      </c>
      <c r="B10" s="18">
        <v>552777008</v>
      </c>
      <c r="C10" s="18">
        <v>564393755</v>
      </c>
      <c r="D10" s="18">
        <v>549753651</v>
      </c>
      <c r="E10" s="18">
        <v>551376219</v>
      </c>
      <c r="F10" s="1">
        <v>534616134</v>
      </c>
      <c r="G10" s="18">
        <v>536343714</v>
      </c>
      <c r="H10" s="18">
        <v>541840807</v>
      </c>
    </row>
    <row r="11" spans="1:8" x14ac:dyDescent="0.25">
      <c r="A11" s="6" t="s">
        <v>6</v>
      </c>
      <c r="B11" s="18">
        <v>607048441</v>
      </c>
      <c r="C11" s="18">
        <v>626038226</v>
      </c>
      <c r="D11" s="18">
        <v>636016369</v>
      </c>
      <c r="E11" s="18">
        <v>642908187</v>
      </c>
      <c r="F11" s="1">
        <v>681277588</v>
      </c>
      <c r="G11" s="18">
        <v>706714396</v>
      </c>
      <c r="H11" s="18">
        <v>714764585</v>
      </c>
    </row>
    <row r="12" spans="1:8" x14ac:dyDescent="0.25">
      <c r="A12" s="6" t="s">
        <v>3</v>
      </c>
      <c r="B12" s="18">
        <v>96723528</v>
      </c>
      <c r="C12" s="18">
        <v>81690902</v>
      </c>
      <c r="D12" s="18">
        <v>66208612</v>
      </c>
      <c r="E12" s="18">
        <v>64363339</v>
      </c>
      <c r="F12" s="1">
        <v>78674863</v>
      </c>
      <c r="G12" s="18">
        <v>82510606</v>
      </c>
      <c r="H12" s="18">
        <v>84199018</v>
      </c>
    </row>
    <row r="13" spans="1:8" x14ac:dyDescent="0.25">
      <c r="A13" s="6" t="s">
        <v>17</v>
      </c>
      <c r="B13" s="18"/>
      <c r="C13" s="18"/>
      <c r="D13" s="18"/>
      <c r="E13" s="18"/>
      <c r="F13" s="18"/>
    </row>
    <row r="14" spans="1:8" x14ac:dyDescent="0.25">
      <c r="A14" s="6" t="s">
        <v>18</v>
      </c>
      <c r="B14" s="18"/>
      <c r="C14" s="18"/>
      <c r="D14" s="18"/>
      <c r="E14" s="18"/>
      <c r="F14" s="18"/>
    </row>
    <row r="15" spans="1:8" x14ac:dyDescent="0.25">
      <c r="A15" s="6" t="s">
        <v>14</v>
      </c>
      <c r="B15" s="18">
        <v>29410508</v>
      </c>
      <c r="C15" s="18">
        <v>23413677</v>
      </c>
      <c r="D15" s="18">
        <v>28971749</v>
      </c>
      <c r="E15" s="18">
        <v>28252013</v>
      </c>
      <c r="F15" s="1">
        <v>28260699</v>
      </c>
      <c r="G15" s="18">
        <v>6206406</v>
      </c>
      <c r="H15" s="18">
        <v>5755003</v>
      </c>
    </row>
    <row r="16" spans="1:8" x14ac:dyDescent="0.25">
      <c r="B16" s="18"/>
      <c r="C16" s="18"/>
      <c r="D16" s="18"/>
      <c r="E16" s="18"/>
    </row>
    <row r="17" spans="1:8" x14ac:dyDescent="0.25">
      <c r="A17" s="3"/>
      <c r="B17" s="19">
        <f t="shared" ref="B17:H17" si="2">SUM(B6,B9)</f>
        <v>1655513737</v>
      </c>
      <c r="C17" s="19">
        <f t="shared" si="2"/>
        <v>1659965298</v>
      </c>
      <c r="D17" s="19">
        <f t="shared" ref="D17" si="3">SUM(D6,D9)</f>
        <v>1636368871</v>
      </c>
      <c r="E17" s="19">
        <f t="shared" si="2"/>
        <v>1638277678</v>
      </c>
      <c r="F17" s="19">
        <f t="shared" si="2"/>
        <v>1669736462</v>
      </c>
      <c r="G17" s="19">
        <f t="shared" si="2"/>
        <v>1676149299</v>
      </c>
      <c r="H17" s="19">
        <f t="shared" si="2"/>
        <v>1687911161</v>
      </c>
    </row>
    <row r="18" spans="1:8" x14ac:dyDescent="0.25">
      <c r="B18" s="18"/>
      <c r="C18" s="18"/>
      <c r="D18" s="18"/>
      <c r="E18" s="18"/>
    </row>
    <row r="19" spans="1:8" ht="15.75" x14ac:dyDescent="0.25">
      <c r="A19" s="31" t="s">
        <v>51</v>
      </c>
      <c r="B19" s="19"/>
      <c r="C19" s="19"/>
      <c r="D19" s="19"/>
      <c r="E19" s="19"/>
    </row>
    <row r="20" spans="1:8" ht="15.75" x14ac:dyDescent="0.25">
      <c r="A20" s="32" t="s">
        <v>52</v>
      </c>
      <c r="B20" s="18"/>
      <c r="C20" s="18"/>
      <c r="D20" s="18"/>
      <c r="E20" s="18"/>
    </row>
    <row r="21" spans="1:8" x14ac:dyDescent="0.25">
      <c r="A21" s="30" t="s">
        <v>53</v>
      </c>
      <c r="B21" s="19">
        <f t="shared" ref="B21:H21" si="4">SUM(B22:B23)</f>
        <v>207847977</v>
      </c>
      <c r="C21" s="19">
        <f t="shared" si="4"/>
        <v>208545397</v>
      </c>
      <c r="D21" s="19">
        <f t="shared" si="4"/>
        <v>170426849</v>
      </c>
      <c r="E21" s="19">
        <f t="shared" si="4"/>
        <v>170375866</v>
      </c>
      <c r="F21" s="19">
        <f t="shared" si="4"/>
        <v>170332148</v>
      </c>
      <c r="G21" s="19">
        <f t="shared" si="4"/>
        <v>170776266</v>
      </c>
      <c r="H21" s="19">
        <f t="shared" si="4"/>
        <v>171185173</v>
      </c>
    </row>
    <row r="22" spans="1:8" x14ac:dyDescent="0.25">
      <c r="A22" s="6" t="s">
        <v>20</v>
      </c>
      <c r="B22" s="18">
        <v>188717903</v>
      </c>
      <c r="C22" s="18">
        <v>189327470</v>
      </c>
      <c r="D22" s="18">
        <v>151114228</v>
      </c>
      <c r="E22" s="18">
        <v>151065128</v>
      </c>
      <c r="F22" s="1">
        <v>151000786</v>
      </c>
      <c r="G22" s="18">
        <v>151395804</v>
      </c>
      <c r="H22" s="1">
        <v>151860808</v>
      </c>
    </row>
    <row r="23" spans="1:8" x14ac:dyDescent="0.25">
      <c r="A23" s="6" t="s">
        <v>12</v>
      </c>
      <c r="B23" s="18">
        <v>19130074</v>
      </c>
      <c r="C23" s="18">
        <v>19217927</v>
      </c>
      <c r="D23" s="18">
        <v>19312621</v>
      </c>
      <c r="E23" s="18">
        <v>19310738</v>
      </c>
      <c r="F23" s="1">
        <v>19331362</v>
      </c>
      <c r="G23" s="18">
        <v>19380462</v>
      </c>
      <c r="H23" s="1">
        <v>19324365</v>
      </c>
    </row>
    <row r="24" spans="1:8" x14ac:dyDescent="0.25">
      <c r="B24" s="18"/>
      <c r="C24" s="18"/>
      <c r="D24" s="18"/>
      <c r="E24" s="18"/>
    </row>
    <row r="25" spans="1:8" x14ac:dyDescent="0.25">
      <c r="A25" s="30" t="s">
        <v>54</v>
      </c>
      <c r="B25" s="19">
        <f>SUM(B26:B31)</f>
        <v>394561551</v>
      </c>
      <c r="C25" s="19">
        <f t="shared" ref="C25:G25" si="5">SUM(C26:C31)</f>
        <v>390268232</v>
      </c>
      <c r="D25" s="19">
        <f t="shared" si="5"/>
        <v>398646168</v>
      </c>
      <c r="E25" s="19">
        <f t="shared" si="5"/>
        <v>405617657</v>
      </c>
      <c r="F25" s="19">
        <f t="shared" si="5"/>
        <v>415132909</v>
      </c>
      <c r="G25" s="19">
        <f t="shared" si="5"/>
        <v>417091696</v>
      </c>
      <c r="H25" s="19">
        <f>SUM(H26:H31)</f>
        <v>421724238</v>
      </c>
    </row>
    <row r="26" spans="1:8" x14ac:dyDescent="0.25">
      <c r="A26" s="6" t="s">
        <v>21</v>
      </c>
      <c r="B26" s="18">
        <v>61638222</v>
      </c>
      <c r="C26" s="18">
        <v>60589872</v>
      </c>
      <c r="D26" s="18">
        <v>60314521</v>
      </c>
      <c r="E26" s="18">
        <v>56370513</v>
      </c>
      <c r="F26" s="1">
        <v>53692487</v>
      </c>
      <c r="G26" s="18">
        <v>46657054</v>
      </c>
      <c r="H26" s="1">
        <v>41401942</v>
      </c>
    </row>
    <row r="27" spans="1:8" x14ac:dyDescent="0.25">
      <c r="A27" s="6" t="s">
        <v>22</v>
      </c>
      <c r="B27" s="18">
        <v>9404894</v>
      </c>
      <c r="C27" s="18">
        <v>9939275</v>
      </c>
      <c r="D27" s="18">
        <v>10401995</v>
      </c>
      <c r="E27" s="18">
        <v>9523344</v>
      </c>
      <c r="F27" s="1">
        <v>10287754</v>
      </c>
      <c r="G27" s="18">
        <v>10706032</v>
      </c>
      <c r="H27" s="1">
        <v>10505955</v>
      </c>
    </row>
    <row r="28" spans="1:8" x14ac:dyDescent="0.25">
      <c r="A28" s="6" t="s">
        <v>15</v>
      </c>
      <c r="B28" s="18">
        <v>20896883</v>
      </c>
      <c r="C28" s="18">
        <v>21370263</v>
      </c>
      <c r="D28" s="18">
        <v>21720105</v>
      </c>
      <c r="E28" s="18">
        <v>21585104</v>
      </c>
      <c r="F28" s="1">
        <v>22718195</v>
      </c>
      <c r="G28" s="18">
        <v>22941555</v>
      </c>
      <c r="H28" s="1">
        <v>23337245</v>
      </c>
    </row>
    <row r="29" spans="1:8" x14ac:dyDescent="0.25">
      <c r="A29" s="6" t="s">
        <v>23</v>
      </c>
      <c r="B29" s="18">
        <v>18291434</v>
      </c>
      <c r="C29" s="18">
        <v>20677729</v>
      </c>
      <c r="D29" s="18">
        <v>22874011</v>
      </c>
      <c r="E29" s="18">
        <v>27435461</v>
      </c>
      <c r="F29" s="1">
        <v>31765419</v>
      </c>
      <c r="G29" s="18">
        <v>40784749</v>
      </c>
      <c r="H29" s="1">
        <v>45296057</v>
      </c>
    </row>
    <row r="30" spans="1:8" x14ac:dyDescent="0.25">
      <c r="A30" s="6" t="s">
        <v>24</v>
      </c>
      <c r="B30" s="18">
        <v>248911200</v>
      </c>
      <c r="C30" s="18">
        <v>240939888</v>
      </c>
      <c r="D30" s="18">
        <v>245826348</v>
      </c>
      <c r="E30" s="18">
        <v>252122073</v>
      </c>
      <c r="F30" s="1">
        <v>256192377</v>
      </c>
      <c r="G30" s="18">
        <v>255117474</v>
      </c>
      <c r="H30" s="1">
        <v>259048727</v>
      </c>
    </row>
    <row r="31" spans="1:8" x14ac:dyDescent="0.25">
      <c r="A31" s="6" t="s">
        <v>25</v>
      </c>
      <c r="B31" s="18">
        <v>35418918</v>
      </c>
      <c r="C31" s="18">
        <v>36751205</v>
      </c>
      <c r="D31" s="18">
        <v>37509188</v>
      </c>
      <c r="E31" s="18">
        <v>38581162</v>
      </c>
      <c r="F31" s="1">
        <v>40476677</v>
      </c>
      <c r="G31" s="18">
        <v>40884832</v>
      </c>
      <c r="H31" s="1">
        <v>42134312</v>
      </c>
    </row>
    <row r="32" spans="1:8" x14ac:dyDescent="0.25">
      <c r="B32" s="18"/>
      <c r="C32" s="18"/>
      <c r="D32" s="18"/>
      <c r="E32" s="18"/>
    </row>
    <row r="33" spans="1:9" x14ac:dyDescent="0.25">
      <c r="A33" s="3"/>
      <c r="B33" s="19">
        <f t="shared" ref="B33:H33" si="6">SUM(B21,B25)</f>
        <v>602409528</v>
      </c>
      <c r="C33" s="19">
        <f t="shared" si="6"/>
        <v>598813629</v>
      </c>
      <c r="D33" s="19">
        <f t="shared" ref="D33" si="7">SUM(D21,D25)</f>
        <v>569073017</v>
      </c>
      <c r="E33" s="19">
        <f t="shared" si="6"/>
        <v>575993523</v>
      </c>
      <c r="F33" s="19">
        <f t="shared" si="6"/>
        <v>585465057</v>
      </c>
      <c r="G33" s="19">
        <f t="shared" si="6"/>
        <v>587867962</v>
      </c>
      <c r="H33" s="19">
        <f t="shared" si="6"/>
        <v>592909411</v>
      </c>
    </row>
    <row r="34" spans="1:9" x14ac:dyDescent="0.25">
      <c r="A34" s="3"/>
      <c r="B34" s="18"/>
      <c r="C34" s="20"/>
      <c r="D34" s="20"/>
      <c r="E34" s="18"/>
    </row>
    <row r="35" spans="1:9" x14ac:dyDescent="0.25">
      <c r="A35" s="3"/>
      <c r="B35" s="18"/>
      <c r="C35" s="20"/>
      <c r="D35" s="20"/>
      <c r="E35" s="18"/>
    </row>
    <row r="36" spans="1:9" x14ac:dyDescent="0.25">
      <c r="A36" s="30" t="s">
        <v>55</v>
      </c>
      <c r="B36" s="19">
        <f t="shared" ref="B36:H36" si="8">SUM(B37:B39)</f>
        <v>1053104209</v>
      </c>
      <c r="C36" s="19">
        <f t="shared" si="8"/>
        <v>1061151669</v>
      </c>
      <c r="D36" s="19">
        <f t="shared" si="8"/>
        <v>1067295854</v>
      </c>
      <c r="E36" s="19">
        <f t="shared" si="8"/>
        <v>1062284155</v>
      </c>
      <c r="F36" s="19">
        <f t="shared" si="8"/>
        <v>1084271405</v>
      </c>
      <c r="G36" s="19">
        <f t="shared" si="8"/>
        <v>1088281338</v>
      </c>
      <c r="H36" s="19">
        <f t="shared" si="8"/>
        <v>1095001751</v>
      </c>
    </row>
    <row r="37" spans="1:9" x14ac:dyDescent="0.25">
      <c r="A37" t="s">
        <v>4</v>
      </c>
      <c r="B37" s="18">
        <v>733700000</v>
      </c>
      <c r="C37" s="18">
        <v>807070000</v>
      </c>
      <c r="D37" s="18">
        <v>807070000</v>
      </c>
      <c r="E37" s="18">
        <v>807070000</v>
      </c>
      <c r="F37" s="1">
        <v>847423500</v>
      </c>
      <c r="G37" s="18">
        <v>847423500</v>
      </c>
      <c r="H37" s="18">
        <v>847423500</v>
      </c>
    </row>
    <row r="38" spans="1:9" x14ac:dyDescent="0.25">
      <c r="A38" t="s">
        <v>13</v>
      </c>
      <c r="B38" s="18">
        <v>313214209</v>
      </c>
      <c r="C38" s="18">
        <v>247891669</v>
      </c>
      <c r="D38" s="18">
        <v>254035854</v>
      </c>
      <c r="E38" s="18">
        <v>249024155</v>
      </c>
      <c r="F38" s="1">
        <v>230657905</v>
      </c>
      <c r="G38" s="18">
        <v>234667838</v>
      </c>
      <c r="H38" s="18">
        <v>241388251</v>
      </c>
    </row>
    <row r="39" spans="1:9" x14ac:dyDescent="0.25">
      <c r="A39" t="s">
        <v>19</v>
      </c>
      <c r="B39" s="18">
        <v>6190000</v>
      </c>
      <c r="C39" s="18">
        <v>6190000</v>
      </c>
      <c r="D39" s="18">
        <v>6190000</v>
      </c>
      <c r="E39" s="18">
        <v>6190000</v>
      </c>
      <c r="F39" s="1">
        <v>6190000</v>
      </c>
      <c r="G39" s="18">
        <v>6190000</v>
      </c>
      <c r="H39" s="18">
        <v>6190000</v>
      </c>
    </row>
    <row r="40" spans="1:9" x14ac:dyDescent="0.25">
      <c r="A40" s="3"/>
      <c r="B40" s="18"/>
      <c r="C40" s="20"/>
      <c r="D40" s="20"/>
      <c r="E40" s="18"/>
    </row>
    <row r="41" spans="1:9" x14ac:dyDescent="0.25">
      <c r="A41" s="3"/>
      <c r="B41" s="18"/>
      <c r="C41" s="20"/>
      <c r="D41" s="20"/>
      <c r="E41" s="18"/>
    </row>
    <row r="42" spans="1:9" x14ac:dyDescent="0.25">
      <c r="A42" s="3"/>
      <c r="B42" s="19">
        <f t="shared" ref="B42:H42" si="9">SUM(B36,B33)</f>
        <v>1655513737</v>
      </c>
      <c r="C42" s="19">
        <f t="shared" si="9"/>
        <v>1659965298</v>
      </c>
      <c r="D42" s="19">
        <f t="shared" si="9"/>
        <v>1636368871</v>
      </c>
      <c r="E42" s="19">
        <f t="shared" si="9"/>
        <v>1638277678</v>
      </c>
      <c r="F42" s="19">
        <f t="shared" si="9"/>
        <v>1669736462</v>
      </c>
      <c r="G42" s="19">
        <f t="shared" si="9"/>
        <v>1676149300</v>
      </c>
      <c r="H42" s="19">
        <f t="shared" si="9"/>
        <v>1687911162</v>
      </c>
    </row>
    <row r="43" spans="1:9" x14ac:dyDescent="0.25">
      <c r="B43" s="1"/>
      <c r="C43" s="10"/>
      <c r="D43" s="10"/>
      <c r="E43" s="1"/>
    </row>
    <row r="44" spans="1:9" x14ac:dyDescent="0.25">
      <c r="A44" s="33" t="s">
        <v>56</v>
      </c>
      <c r="B44" s="11">
        <f t="shared" ref="B44:H44" si="10">B36/(B37/10)</f>
        <v>14.353335273272455</v>
      </c>
      <c r="C44" s="11">
        <f t="shared" si="10"/>
        <v>13.148198656869912</v>
      </c>
      <c r="D44" s="11">
        <f t="shared" si="10"/>
        <v>13.224328174755597</v>
      </c>
      <c r="E44" s="11">
        <f t="shared" si="10"/>
        <v>13.162230723481235</v>
      </c>
      <c r="F44" s="11">
        <f t="shared" si="10"/>
        <v>12.794917830341028</v>
      </c>
      <c r="G44" s="11">
        <f t="shared" si="10"/>
        <v>12.842236945281787</v>
      </c>
      <c r="H44" s="11">
        <f t="shared" si="10"/>
        <v>12.921541012256563</v>
      </c>
      <c r="I44" s="11"/>
    </row>
    <row r="45" spans="1:9" x14ac:dyDescent="0.25">
      <c r="A45" s="33" t="s">
        <v>57</v>
      </c>
      <c r="B45" s="5">
        <f>B37/10</f>
        <v>73370000</v>
      </c>
      <c r="C45" s="5">
        <f t="shared" ref="C45:H45" si="11">C37/10</f>
        <v>80707000</v>
      </c>
      <c r="D45" s="5">
        <f t="shared" si="11"/>
        <v>80707000</v>
      </c>
      <c r="E45" s="5">
        <f t="shared" si="11"/>
        <v>80707000</v>
      </c>
      <c r="F45" s="5">
        <f t="shared" si="11"/>
        <v>84742350</v>
      </c>
      <c r="G45" s="5">
        <f t="shared" si="11"/>
        <v>84742350</v>
      </c>
      <c r="H45" s="5">
        <f t="shared" si="11"/>
        <v>84742350</v>
      </c>
    </row>
    <row r="46" spans="1:9" x14ac:dyDescent="0.25">
      <c r="B46" s="3"/>
      <c r="C46" s="3"/>
      <c r="D46" s="3"/>
    </row>
    <row r="47" spans="1:9" x14ac:dyDescent="0.25">
      <c r="B47" s="5"/>
      <c r="C47" s="5"/>
      <c r="D47" s="5"/>
      <c r="E47" s="5"/>
    </row>
    <row r="48" spans="1:9" x14ac:dyDescent="0.25">
      <c r="D48" s="1"/>
    </row>
    <row r="49" spans="2:5" x14ac:dyDescent="0.25">
      <c r="B49" s="11"/>
      <c r="C49" s="3"/>
      <c r="D49" s="3"/>
      <c r="E4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9"/>
  <sheetViews>
    <sheetView workbookViewId="0">
      <pane xSplit="1" ySplit="4" topLeftCell="F17" activePane="bottomRight" state="frozen"/>
      <selection pane="topRight" activeCell="B1" sqref="B1"/>
      <selection pane="bottomLeft" activeCell="A6" sqref="A6"/>
      <selection pane="bottomRight" activeCell="H23" sqref="H23"/>
    </sheetView>
  </sheetViews>
  <sheetFormatPr defaultRowHeight="15" x14ac:dyDescent="0.25"/>
  <cols>
    <col min="1" max="1" width="32" bestFit="1" customWidth="1"/>
    <col min="2" max="6" width="16.85546875" bestFit="1" customWidth="1"/>
    <col min="7" max="7" width="15.28515625" bestFit="1" customWidth="1"/>
    <col min="8" max="8" width="13.5703125" bestFit="1" customWidth="1"/>
  </cols>
  <sheetData>
    <row r="1" spans="1:9" ht="15.75" x14ac:dyDescent="0.25">
      <c r="A1" s="4" t="s">
        <v>86</v>
      </c>
      <c r="B1" s="1"/>
      <c r="C1" s="1"/>
      <c r="D1" s="1"/>
      <c r="E1" s="1"/>
    </row>
    <row r="2" spans="1:9" ht="15.75" x14ac:dyDescent="0.25">
      <c r="A2" s="4" t="s">
        <v>58</v>
      </c>
      <c r="B2" s="1"/>
      <c r="C2" s="1"/>
      <c r="D2" s="1"/>
      <c r="E2" s="1"/>
    </row>
    <row r="3" spans="1:9" ht="15.75" x14ac:dyDescent="0.25">
      <c r="A3" s="4" t="s">
        <v>82</v>
      </c>
      <c r="B3" s="37" t="s">
        <v>84</v>
      </c>
      <c r="C3" s="37" t="s">
        <v>83</v>
      </c>
      <c r="D3" s="37" t="s">
        <v>85</v>
      </c>
      <c r="E3" s="37" t="s">
        <v>84</v>
      </c>
      <c r="F3" s="37" t="s">
        <v>83</v>
      </c>
      <c r="G3" s="37" t="s">
        <v>85</v>
      </c>
      <c r="H3" s="37" t="s">
        <v>84</v>
      </c>
    </row>
    <row r="4" spans="1:9" ht="15.75" x14ac:dyDescent="0.25">
      <c r="A4" s="4"/>
      <c r="B4" s="35">
        <v>43100</v>
      </c>
      <c r="C4" s="36">
        <v>43190</v>
      </c>
      <c r="D4" s="36">
        <v>43373</v>
      </c>
      <c r="E4" s="36">
        <v>43465</v>
      </c>
      <c r="F4" s="36">
        <v>43555</v>
      </c>
      <c r="G4" s="41">
        <v>43738</v>
      </c>
      <c r="H4" s="43">
        <v>43830</v>
      </c>
    </row>
    <row r="5" spans="1:9" x14ac:dyDescent="0.25">
      <c r="A5" s="33" t="s">
        <v>59</v>
      </c>
      <c r="B5" s="18">
        <v>698836755</v>
      </c>
      <c r="C5" s="18">
        <v>977242355</v>
      </c>
      <c r="D5" s="18">
        <v>180132268</v>
      </c>
      <c r="E5" s="18">
        <v>349289664</v>
      </c>
      <c r="F5" s="1">
        <v>663920744</v>
      </c>
      <c r="G5" s="18">
        <v>211645895</v>
      </c>
      <c r="H5" s="1">
        <v>402093255</v>
      </c>
    </row>
    <row r="6" spans="1:9" ht="17.25" x14ac:dyDescent="0.4">
      <c r="A6" t="s">
        <v>60</v>
      </c>
      <c r="B6" s="40">
        <v>608633604</v>
      </c>
      <c r="C6" s="40">
        <v>857177703</v>
      </c>
      <c r="D6" s="40">
        <v>159012952</v>
      </c>
      <c r="E6" s="38">
        <v>312959330</v>
      </c>
      <c r="F6" s="39">
        <v>583223067</v>
      </c>
      <c r="G6" s="42">
        <v>180039224</v>
      </c>
      <c r="H6" s="1">
        <v>342980331</v>
      </c>
    </row>
    <row r="7" spans="1:9" x14ac:dyDescent="0.25">
      <c r="A7" s="33" t="s">
        <v>0</v>
      </c>
      <c r="B7" s="19">
        <f t="shared" ref="B7:H7" si="0">B5-B6</f>
        <v>90203151</v>
      </c>
      <c r="C7" s="19">
        <f t="shared" si="0"/>
        <v>120064652</v>
      </c>
      <c r="D7" s="19">
        <f t="shared" si="0"/>
        <v>21119316</v>
      </c>
      <c r="E7" s="19">
        <f t="shared" si="0"/>
        <v>36330334</v>
      </c>
      <c r="F7" s="19">
        <f t="shared" si="0"/>
        <v>80697677</v>
      </c>
      <c r="G7" s="19">
        <f t="shared" si="0"/>
        <v>31606671</v>
      </c>
      <c r="H7" s="19">
        <f t="shared" si="0"/>
        <v>59112924</v>
      </c>
    </row>
    <row r="8" spans="1:9" x14ac:dyDescent="0.25">
      <c r="B8" s="19"/>
      <c r="C8" s="19"/>
      <c r="D8" s="19"/>
      <c r="E8" s="21"/>
      <c r="F8" s="5"/>
      <c r="G8" s="5"/>
      <c r="H8" s="5"/>
    </row>
    <row r="9" spans="1:9" x14ac:dyDescent="0.25">
      <c r="A9" s="33" t="s">
        <v>61</v>
      </c>
      <c r="B9" s="22">
        <f t="shared" ref="B9:I9" si="1">SUM(B10:B11)</f>
        <v>17093835</v>
      </c>
      <c r="C9" s="22">
        <f t="shared" si="1"/>
        <v>24022553</v>
      </c>
      <c r="D9" s="22">
        <f t="shared" si="1"/>
        <v>5892787</v>
      </c>
      <c r="E9" s="22">
        <f t="shared" si="1"/>
        <v>11818210</v>
      </c>
      <c r="F9" s="22">
        <f t="shared" si="1"/>
        <v>18086069</v>
      </c>
      <c r="G9" s="22">
        <f t="shared" si="1"/>
        <v>5509788</v>
      </c>
      <c r="H9" s="22">
        <f t="shared" si="1"/>
        <v>11023686</v>
      </c>
      <c r="I9" s="22">
        <f t="shared" si="1"/>
        <v>0</v>
      </c>
    </row>
    <row r="10" spans="1:9" x14ac:dyDescent="0.25">
      <c r="A10" s="6" t="s">
        <v>9</v>
      </c>
      <c r="B10" s="20">
        <v>12437364</v>
      </c>
      <c r="C10" s="20">
        <v>17458200</v>
      </c>
      <c r="D10" s="20">
        <v>4270181</v>
      </c>
      <c r="E10" s="20">
        <v>9074108</v>
      </c>
      <c r="F10" s="1">
        <v>13663199</v>
      </c>
      <c r="G10" s="20">
        <v>3641564</v>
      </c>
      <c r="H10" s="1">
        <v>7285321</v>
      </c>
    </row>
    <row r="11" spans="1:9" x14ac:dyDescent="0.25">
      <c r="A11" s="6" t="s">
        <v>10</v>
      </c>
      <c r="B11" s="20">
        <v>4656471</v>
      </c>
      <c r="C11" s="20">
        <v>6564353</v>
      </c>
      <c r="D11" s="20">
        <v>1622606</v>
      </c>
      <c r="E11" s="20">
        <v>2744102</v>
      </c>
      <c r="F11" s="1">
        <v>4422870</v>
      </c>
      <c r="G11" s="20">
        <v>1868224</v>
      </c>
      <c r="H11" s="1">
        <v>3738365</v>
      </c>
    </row>
    <row r="12" spans="1:9" x14ac:dyDescent="0.25">
      <c r="A12" s="33" t="s">
        <v>1</v>
      </c>
      <c r="B12" s="23">
        <f t="shared" ref="B12:E12" si="2">B7-B9</f>
        <v>73109316</v>
      </c>
      <c r="C12" s="23">
        <f t="shared" si="2"/>
        <v>96042099</v>
      </c>
      <c r="D12" s="23">
        <f t="shared" si="2"/>
        <v>15226529</v>
      </c>
      <c r="E12" s="23">
        <f t="shared" si="2"/>
        <v>24512124</v>
      </c>
      <c r="F12" s="23">
        <f>F7-F9</f>
        <v>62611608</v>
      </c>
      <c r="G12" s="23">
        <f>G7-G9</f>
        <v>26096883</v>
      </c>
      <c r="H12" s="23">
        <f>H7-H9</f>
        <v>48089238</v>
      </c>
    </row>
    <row r="13" spans="1:9" x14ac:dyDescent="0.25">
      <c r="A13" s="34" t="s">
        <v>62</v>
      </c>
      <c r="B13" s="21"/>
      <c r="C13" s="21"/>
      <c r="D13" s="21"/>
      <c r="E13" s="21"/>
      <c r="F13" s="21"/>
      <c r="G13" s="8"/>
      <c r="H13" s="8"/>
    </row>
    <row r="14" spans="1:9" x14ac:dyDescent="0.25">
      <c r="A14" s="6" t="s">
        <v>2</v>
      </c>
      <c r="B14" s="24">
        <v>31880778</v>
      </c>
      <c r="C14" s="24">
        <v>44872581</v>
      </c>
      <c r="D14" s="24">
        <v>12391485</v>
      </c>
      <c r="E14" s="24">
        <v>25791633</v>
      </c>
      <c r="F14" s="28">
        <v>38854636</v>
      </c>
      <c r="G14" s="28">
        <v>12869744</v>
      </c>
      <c r="H14" s="1">
        <v>26584183</v>
      </c>
    </row>
    <row r="15" spans="1:9" x14ac:dyDescent="0.25">
      <c r="A15" s="6" t="s">
        <v>87</v>
      </c>
      <c r="B15" s="24">
        <v>37324</v>
      </c>
      <c r="C15" s="24">
        <v>37324</v>
      </c>
      <c r="D15" s="24"/>
      <c r="E15" s="24">
        <v>37943</v>
      </c>
      <c r="F15" s="1">
        <v>37943</v>
      </c>
      <c r="H15" s="1">
        <v>31571</v>
      </c>
    </row>
    <row r="16" spans="1:9" x14ac:dyDescent="0.25">
      <c r="A16" s="33" t="s">
        <v>63</v>
      </c>
      <c r="B16" s="23">
        <f t="shared" ref="B16:E16" si="3">B12-B14+B15</f>
        <v>41265862</v>
      </c>
      <c r="C16" s="23">
        <f t="shared" si="3"/>
        <v>51206842</v>
      </c>
      <c r="D16" s="23">
        <f t="shared" si="3"/>
        <v>2835044</v>
      </c>
      <c r="E16" s="23">
        <f t="shared" si="3"/>
        <v>-1241566</v>
      </c>
      <c r="F16" s="23">
        <f>F12-F14+F15</f>
        <v>23794915</v>
      </c>
      <c r="G16" s="23">
        <f>G12-G14+G15</f>
        <v>13227139</v>
      </c>
      <c r="H16" s="23">
        <f>H12-H14+H15</f>
        <v>21536626</v>
      </c>
    </row>
    <row r="17" spans="1:8" x14ac:dyDescent="0.25">
      <c r="A17" s="6" t="s">
        <v>5</v>
      </c>
      <c r="B17" s="24">
        <v>1965041</v>
      </c>
      <c r="C17" s="24">
        <v>2438421</v>
      </c>
      <c r="D17" s="24">
        <v>135002</v>
      </c>
      <c r="E17" s="24"/>
      <c r="F17" s="8">
        <v>1133091</v>
      </c>
      <c r="G17" s="8">
        <v>629864</v>
      </c>
      <c r="H17" s="8">
        <v>1025554</v>
      </c>
    </row>
    <row r="18" spans="1:8" x14ac:dyDescent="0.25">
      <c r="A18" s="33" t="s">
        <v>64</v>
      </c>
      <c r="B18" s="21">
        <f t="shared" ref="B18:F18" si="4">B16-B17</f>
        <v>39300821</v>
      </c>
      <c r="C18" s="21">
        <f t="shared" si="4"/>
        <v>48768421</v>
      </c>
      <c r="D18" s="21">
        <f t="shared" si="4"/>
        <v>2700042</v>
      </c>
      <c r="E18" s="21">
        <f t="shared" si="4"/>
        <v>-1241566</v>
      </c>
      <c r="F18" s="21">
        <f t="shared" si="4"/>
        <v>22661824</v>
      </c>
      <c r="G18" s="21">
        <f>G16-G17</f>
        <v>12597275</v>
      </c>
      <c r="H18" s="21">
        <f>H16-H17</f>
        <v>20511072</v>
      </c>
    </row>
    <row r="19" spans="1:8" x14ac:dyDescent="0.25">
      <c r="A19" s="3"/>
      <c r="B19" s="21"/>
      <c r="C19" s="21"/>
      <c r="D19" s="21"/>
      <c r="E19" s="21"/>
      <c r="F19" s="8"/>
      <c r="G19" s="8"/>
      <c r="H19" s="8"/>
    </row>
    <row r="20" spans="1:8" x14ac:dyDescent="0.25">
      <c r="A20" s="30" t="s">
        <v>65</v>
      </c>
      <c r="B20" s="21">
        <f t="shared" ref="B20:E20" si="5">SUM(B21:B22)</f>
        <v>5682587</v>
      </c>
      <c r="C20" s="21">
        <f t="shared" si="5"/>
        <v>7102728</v>
      </c>
      <c r="D20" s="21">
        <f t="shared" si="5"/>
        <v>200632</v>
      </c>
      <c r="E20" s="21">
        <f t="shared" si="5"/>
        <v>1270723</v>
      </c>
      <c r="F20" s="21">
        <f>SUM(F21:F22)</f>
        <v>3186862</v>
      </c>
      <c r="G20" s="21">
        <f>SUM(G21:G22)</f>
        <v>1669592</v>
      </c>
      <c r="H20" s="21">
        <f>SUM(H21:H22)</f>
        <v>2862975</v>
      </c>
    </row>
    <row r="21" spans="1:8" x14ac:dyDescent="0.25">
      <c r="A21" s="6" t="s">
        <v>26</v>
      </c>
      <c r="B21" s="24">
        <v>5459834</v>
      </c>
      <c r="C21" s="24">
        <v>6792121</v>
      </c>
      <c r="D21" s="24">
        <v>198748</v>
      </c>
      <c r="E21" s="24">
        <v>1270723</v>
      </c>
      <c r="F21" s="28">
        <v>3166238</v>
      </c>
      <c r="G21" s="28">
        <v>1716647</v>
      </c>
      <c r="H21" s="28">
        <v>2966127</v>
      </c>
    </row>
    <row r="22" spans="1:8" x14ac:dyDescent="0.25">
      <c r="A22" s="6" t="s">
        <v>27</v>
      </c>
      <c r="B22" s="24">
        <v>222753</v>
      </c>
      <c r="C22" s="24">
        <v>310607</v>
      </c>
      <c r="D22" s="24">
        <v>1884</v>
      </c>
      <c r="E22" s="24"/>
      <c r="F22" s="28">
        <v>20624</v>
      </c>
      <c r="G22" s="28">
        <v>-47055</v>
      </c>
      <c r="H22" s="28">
        <v>-103152</v>
      </c>
    </row>
    <row r="23" spans="1:8" x14ac:dyDescent="0.25">
      <c r="A23" s="16"/>
      <c r="B23" s="24"/>
      <c r="C23" s="24"/>
      <c r="D23" s="24"/>
      <c r="E23" s="24"/>
    </row>
    <row r="24" spans="1:8" x14ac:dyDescent="0.25">
      <c r="A24" s="33" t="s">
        <v>66</v>
      </c>
      <c r="B24" s="25">
        <f t="shared" ref="B24:E24" si="6">B18-B20</f>
        <v>33618234</v>
      </c>
      <c r="C24" s="25">
        <f t="shared" si="6"/>
        <v>41665693</v>
      </c>
      <c r="D24" s="25">
        <f t="shared" si="6"/>
        <v>2499410</v>
      </c>
      <c r="E24" s="25">
        <f t="shared" si="6"/>
        <v>-2512289</v>
      </c>
      <c r="F24" s="25">
        <f>(F18-F20)+1</f>
        <v>19474963</v>
      </c>
      <c r="G24" s="25">
        <f>(G18-G20)+1</f>
        <v>10927684</v>
      </c>
      <c r="H24" s="25">
        <f>(H18-H20)+1</f>
        <v>17648098</v>
      </c>
    </row>
    <row r="25" spans="1:8" x14ac:dyDescent="0.25">
      <c r="A25" s="3"/>
      <c r="B25" s="8"/>
      <c r="C25" s="8"/>
      <c r="D25" s="8"/>
      <c r="E25" s="8"/>
    </row>
    <row r="26" spans="1:8" x14ac:dyDescent="0.25">
      <c r="A26" s="33" t="s">
        <v>67</v>
      </c>
      <c r="B26" s="13">
        <f>B24/('1'!B37/10)</f>
        <v>0.45820136295488617</v>
      </c>
      <c r="C26" s="13">
        <f>C24/('1'!C37/10)</f>
        <v>0.51625872600889633</v>
      </c>
      <c r="D26" s="13">
        <f>D24/('1'!D37/10)</f>
        <v>3.096893701909376E-2</v>
      </c>
      <c r="E26" s="13">
        <f>E24/('1'!E37/10)</f>
        <v>-3.1128514255269059E-2</v>
      </c>
      <c r="F26" s="13">
        <f>F24/('1'!F37/10)</f>
        <v>0.22981381800245096</v>
      </c>
      <c r="G26" s="13">
        <f>G24/('1'!G37/10)</f>
        <v>0.12895186409156698</v>
      </c>
      <c r="H26" s="13">
        <f>H24/('1'!H37/10)</f>
        <v>0.20825594286681925</v>
      </c>
    </row>
    <row r="27" spans="1:8" x14ac:dyDescent="0.25">
      <c r="A27" s="34" t="s">
        <v>68</v>
      </c>
      <c r="B27" s="12"/>
      <c r="C27" s="12"/>
      <c r="D27" s="12"/>
      <c r="E27" s="12"/>
    </row>
    <row r="49" spans="1:1" x14ac:dyDescent="0.25">
      <c r="A4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7"/>
  <sheetViews>
    <sheetView tabSelected="1" zoomScaleNormal="100" workbookViewId="0">
      <pane xSplit="1" ySplit="4" topLeftCell="G20" activePane="bottomRight" state="frozen"/>
      <selection pane="topRight" activeCell="B1" sqref="B1"/>
      <selection pane="bottomLeft" activeCell="A6" sqref="A6"/>
      <selection pane="bottomRight" activeCell="M31" sqref="M31"/>
    </sheetView>
  </sheetViews>
  <sheetFormatPr defaultRowHeight="15" x14ac:dyDescent="0.25"/>
  <cols>
    <col min="1" max="1" width="43.28515625" customWidth="1"/>
    <col min="2" max="2" width="17.7109375" bestFit="1" customWidth="1"/>
    <col min="3" max="3" width="15" bestFit="1" customWidth="1"/>
    <col min="4" max="5" width="17.7109375" bestFit="1" customWidth="1"/>
    <col min="6" max="6" width="14.28515625" bestFit="1" customWidth="1"/>
    <col min="7" max="8" width="16" bestFit="1" customWidth="1"/>
  </cols>
  <sheetData>
    <row r="1" spans="1:9" ht="15.75" x14ac:dyDescent="0.25">
      <c r="A1" s="4" t="s">
        <v>86</v>
      </c>
      <c r="B1" s="4"/>
      <c r="C1" s="4"/>
      <c r="D1" s="14"/>
      <c r="E1" s="2"/>
      <c r="F1" s="2"/>
    </row>
    <row r="2" spans="1:9" ht="15.75" x14ac:dyDescent="0.25">
      <c r="A2" s="4" t="s">
        <v>69</v>
      </c>
      <c r="B2" s="4"/>
      <c r="C2" s="4"/>
      <c r="D2" s="15"/>
      <c r="E2" s="15"/>
      <c r="F2" s="15"/>
    </row>
    <row r="3" spans="1:9" ht="15.75" x14ac:dyDescent="0.25">
      <c r="A3" s="4" t="s">
        <v>82</v>
      </c>
      <c r="B3" s="37" t="s">
        <v>84</v>
      </c>
      <c r="C3" s="37" t="s">
        <v>83</v>
      </c>
      <c r="D3" s="37" t="s">
        <v>85</v>
      </c>
      <c r="E3" s="37" t="s">
        <v>84</v>
      </c>
      <c r="F3" s="37" t="s">
        <v>83</v>
      </c>
      <c r="G3" s="37" t="s">
        <v>85</v>
      </c>
      <c r="H3" s="37" t="s">
        <v>84</v>
      </c>
    </row>
    <row r="4" spans="1:9" ht="15.75" x14ac:dyDescent="0.25">
      <c r="A4" s="4"/>
      <c r="B4" s="35">
        <v>43100</v>
      </c>
      <c r="C4" s="36">
        <v>43190</v>
      </c>
      <c r="D4" s="36">
        <v>43373</v>
      </c>
      <c r="E4" s="36">
        <v>43465</v>
      </c>
      <c r="F4" s="36">
        <v>43555</v>
      </c>
      <c r="G4" s="41">
        <v>43738</v>
      </c>
      <c r="H4" s="43">
        <v>43830</v>
      </c>
    </row>
    <row r="5" spans="1:9" x14ac:dyDescent="0.25">
      <c r="A5" s="33" t="s">
        <v>70</v>
      </c>
      <c r="B5" s="18"/>
      <c r="C5" s="18"/>
      <c r="D5" s="18"/>
      <c r="E5" s="18"/>
      <c r="F5" s="18"/>
    </row>
    <row r="6" spans="1:9" x14ac:dyDescent="0.25">
      <c r="A6" t="s">
        <v>28</v>
      </c>
      <c r="B6" s="18">
        <v>651852374</v>
      </c>
      <c r="C6" s="18">
        <v>911268189</v>
      </c>
      <c r="D6" s="18">
        <v>170467353</v>
      </c>
      <c r="E6" s="18">
        <v>332732932</v>
      </c>
      <c r="F6" s="18">
        <v>608994611</v>
      </c>
      <c r="G6" s="18">
        <v>231621019</v>
      </c>
      <c r="H6" s="18">
        <v>414018191</v>
      </c>
    </row>
    <row r="7" spans="1:9" x14ac:dyDescent="0.25">
      <c r="A7" s="6" t="s">
        <v>29</v>
      </c>
      <c r="B7" s="18">
        <v>-586664672</v>
      </c>
      <c r="C7">
        <v>-827726627</v>
      </c>
      <c r="D7" s="18">
        <v>-159182210</v>
      </c>
      <c r="E7" s="18">
        <v>-311290678</v>
      </c>
      <c r="F7" s="18">
        <v>-575809064</v>
      </c>
      <c r="G7" s="18">
        <v>-221197278</v>
      </c>
      <c r="H7" s="18">
        <v>-391060367</v>
      </c>
    </row>
    <row r="8" spans="1:9" x14ac:dyDescent="0.25">
      <c r="A8" s="6" t="s">
        <v>30</v>
      </c>
      <c r="B8" s="18">
        <v>-23914847</v>
      </c>
      <c r="C8" s="18">
        <v>-30175547</v>
      </c>
      <c r="D8" s="18">
        <v>-6427932</v>
      </c>
      <c r="E8" s="18">
        <v>-14058395</v>
      </c>
      <c r="F8" s="18">
        <v>-20889400</v>
      </c>
      <c r="G8" s="18">
        <v>-6498327</v>
      </c>
      <c r="H8" s="18">
        <v>-13194660</v>
      </c>
    </row>
    <row r="9" spans="1:9" x14ac:dyDescent="0.25">
      <c r="A9" s="6" t="s">
        <v>31</v>
      </c>
      <c r="B9" s="18">
        <v>-1696040</v>
      </c>
      <c r="C9" s="18">
        <v>-1818778</v>
      </c>
      <c r="D9" s="18"/>
      <c r="E9" s="18">
        <v>-3794</v>
      </c>
      <c r="F9" s="18">
        <v>-18794</v>
      </c>
      <c r="G9" s="18">
        <v>-60000</v>
      </c>
      <c r="H9" s="18">
        <v>-60000</v>
      </c>
    </row>
    <row r="10" spans="1:9" x14ac:dyDescent="0.25">
      <c r="A10" s="6" t="s">
        <v>40</v>
      </c>
      <c r="B10" s="18">
        <v>37324</v>
      </c>
      <c r="C10" s="18">
        <v>37324</v>
      </c>
      <c r="D10" s="18"/>
      <c r="E10" s="18">
        <v>37943</v>
      </c>
      <c r="F10" s="18">
        <v>37943</v>
      </c>
      <c r="H10" s="18">
        <v>31571</v>
      </c>
    </row>
    <row r="11" spans="1:9" x14ac:dyDescent="0.25">
      <c r="A11" s="6" t="s">
        <v>32</v>
      </c>
      <c r="B11" s="18"/>
      <c r="C11" s="18"/>
      <c r="D11" s="18"/>
      <c r="E11" s="18"/>
      <c r="F11" s="18"/>
    </row>
    <row r="12" spans="1:9" x14ac:dyDescent="0.25">
      <c r="A12" s="3"/>
      <c r="B12" s="23">
        <f t="shared" ref="B12:I12" si="0">SUM(B6:B11)</f>
        <v>39614139</v>
      </c>
      <c r="C12" s="23">
        <f t="shared" si="0"/>
        <v>51584561</v>
      </c>
      <c r="D12" s="23">
        <f t="shared" si="0"/>
        <v>4857211</v>
      </c>
      <c r="E12" s="23">
        <f>SUM(E6:E11)</f>
        <v>7418008</v>
      </c>
      <c r="F12" s="23">
        <f t="shared" si="0"/>
        <v>12315296</v>
      </c>
      <c r="G12" s="23">
        <f t="shared" si="0"/>
        <v>3865414</v>
      </c>
      <c r="H12" s="23">
        <f t="shared" si="0"/>
        <v>9734735</v>
      </c>
      <c r="I12" s="23">
        <f t="shared" si="0"/>
        <v>0</v>
      </c>
    </row>
    <row r="13" spans="1:9" x14ac:dyDescent="0.25">
      <c r="B13" s="18"/>
      <c r="C13" s="18"/>
      <c r="D13" s="18"/>
      <c r="E13" s="18"/>
      <c r="F13" s="18"/>
    </row>
    <row r="14" spans="1:9" x14ac:dyDescent="0.25">
      <c r="A14" s="33" t="s">
        <v>71</v>
      </c>
      <c r="B14" s="18"/>
      <c r="C14" s="18"/>
      <c r="D14" s="18"/>
      <c r="E14" s="18"/>
      <c r="F14" s="18"/>
    </row>
    <row r="15" spans="1:9" x14ac:dyDescent="0.25">
      <c r="A15" s="6" t="s">
        <v>11</v>
      </c>
      <c r="B15" s="18">
        <v>-4321512</v>
      </c>
      <c r="C15" s="18">
        <v>-4321512</v>
      </c>
      <c r="D15" s="18">
        <v>-880240</v>
      </c>
      <c r="E15" s="18">
        <v>-1568740</v>
      </c>
      <c r="F15" s="18">
        <v>-1730259</v>
      </c>
      <c r="G15" s="18">
        <v>-1707500</v>
      </c>
      <c r="H15" s="18">
        <v>-3221350</v>
      </c>
    </row>
    <row r="16" spans="1:9" x14ac:dyDescent="0.25">
      <c r="A16" s="6" t="s">
        <v>33</v>
      </c>
      <c r="B16" s="18"/>
      <c r="C16" s="18"/>
      <c r="D16" s="18"/>
      <c r="E16" s="18"/>
      <c r="F16" s="18"/>
    </row>
    <row r="17" spans="1:8" x14ac:dyDescent="0.25">
      <c r="A17" s="6" t="s">
        <v>42</v>
      </c>
      <c r="B17" s="18"/>
      <c r="C17" s="18"/>
      <c r="D17" s="18"/>
      <c r="E17" s="18"/>
      <c r="F17" s="18"/>
    </row>
    <row r="18" spans="1:8" x14ac:dyDescent="0.25">
      <c r="A18" s="6" t="s">
        <v>34</v>
      </c>
      <c r="B18" s="18"/>
      <c r="C18" s="18"/>
      <c r="D18" s="18"/>
      <c r="E18" s="18"/>
      <c r="F18" s="18"/>
    </row>
    <row r="19" spans="1:8" x14ac:dyDescent="0.25">
      <c r="A19" s="6" t="s">
        <v>41</v>
      </c>
      <c r="B19" s="18"/>
      <c r="C19" s="18"/>
      <c r="D19" s="18"/>
      <c r="E19" s="18"/>
      <c r="F19" s="18"/>
    </row>
    <row r="20" spans="1:8" x14ac:dyDescent="0.25">
      <c r="A20" s="6" t="s">
        <v>35</v>
      </c>
      <c r="B20" s="18"/>
      <c r="C20" s="18"/>
      <c r="D20" s="18"/>
      <c r="E20" s="18"/>
      <c r="F20" s="18"/>
    </row>
    <row r="21" spans="1:8" x14ac:dyDescent="0.25">
      <c r="A21" s="3"/>
      <c r="B21" s="23">
        <f t="shared" ref="B21:H21" si="1">SUM(B15:B20)</f>
        <v>-4321512</v>
      </c>
      <c r="C21" s="23">
        <f t="shared" si="1"/>
        <v>-4321512</v>
      </c>
      <c r="D21" s="23">
        <f t="shared" si="1"/>
        <v>-880240</v>
      </c>
      <c r="E21" s="23">
        <f t="shared" si="1"/>
        <v>-1568740</v>
      </c>
      <c r="F21" s="23">
        <f t="shared" si="1"/>
        <v>-1730259</v>
      </c>
      <c r="G21" s="23">
        <f t="shared" si="1"/>
        <v>-1707500</v>
      </c>
      <c r="H21" s="23">
        <f t="shared" si="1"/>
        <v>-3221350</v>
      </c>
    </row>
    <row r="22" spans="1:8" x14ac:dyDescent="0.25">
      <c r="B22" s="18"/>
      <c r="C22" s="18"/>
      <c r="D22" s="18"/>
      <c r="E22" s="18"/>
      <c r="F22" s="18"/>
    </row>
    <row r="23" spans="1:8" x14ac:dyDescent="0.25">
      <c r="A23" s="33" t="s">
        <v>72</v>
      </c>
      <c r="B23" s="18"/>
      <c r="C23" s="18"/>
      <c r="D23" s="18"/>
      <c r="E23" s="18"/>
      <c r="F23" s="18"/>
    </row>
    <row r="24" spans="1:8" x14ac:dyDescent="0.25">
      <c r="A24" s="6" t="s">
        <v>36</v>
      </c>
      <c r="B24" s="18">
        <v>206294996</v>
      </c>
      <c r="C24" s="18">
        <v>198681926</v>
      </c>
      <c r="D24" s="18">
        <v>4339754</v>
      </c>
      <c r="E24" s="18">
        <v>8852104</v>
      </c>
      <c r="F24" s="18">
        <v>13117720</v>
      </c>
      <c r="G24" s="18">
        <v>4791739</v>
      </c>
      <c r="H24" s="18">
        <v>9768051</v>
      </c>
    </row>
    <row r="25" spans="1:8" x14ac:dyDescent="0.25">
      <c r="A25" s="6" t="s">
        <v>37</v>
      </c>
      <c r="B25" s="18">
        <v>-187565989</v>
      </c>
      <c r="C25" s="18">
        <v>-197459758</v>
      </c>
      <c r="D25" s="18">
        <v>5084744</v>
      </c>
      <c r="E25" s="18">
        <v>11380469</v>
      </c>
      <c r="F25" s="18">
        <v>15450773</v>
      </c>
      <c r="G25" s="18">
        <v>4327543</v>
      </c>
      <c r="H25" s="18">
        <v>8258796</v>
      </c>
    </row>
    <row r="26" spans="1:8" x14ac:dyDescent="0.25">
      <c r="A26" s="6" t="s">
        <v>38</v>
      </c>
      <c r="B26" s="18"/>
      <c r="C26" s="18"/>
      <c r="D26" s="18"/>
      <c r="E26" s="18"/>
      <c r="F26" s="18"/>
    </row>
    <row r="27" spans="1:8" x14ac:dyDescent="0.25">
      <c r="A27" s="6" t="s">
        <v>43</v>
      </c>
      <c r="B27" s="18">
        <v>-45278975</v>
      </c>
      <c r="C27" s="18">
        <v>-45739389</v>
      </c>
      <c r="D27" s="18">
        <v>-12391485</v>
      </c>
      <c r="E27" s="18">
        <v>-25791633</v>
      </c>
      <c r="F27" s="18">
        <v>-38854636</v>
      </c>
      <c r="G27" s="18">
        <v>-12869744</v>
      </c>
      <c r="H27" s="18">
        <v>-26584183</v>
      </c>
    </row>
    <row r="28" spans="1:8" x14ac:dyDescent="0.25">
      <c r="A28" s="6" t="s">
        <v>39</v>
      </c>
      <c r="B28" s="18"/>
      <c r="C28" s="18"/>
      <c r="D28" s="18"/>
      <c r="E28" s="18"/>
      <c r="F28" s="18"/>
    </row>
    <row r="29" spans="1:8" x14ac:dyDescent="0.25">
      <c r="A29" s="3"/>
      <c r="B29" s="26">
        <f t="shared" ref="B29:H29" si="2">SUM(B24:B28)</f>
        <v>-26549968</v>
      </c>
      <c r="C29" s="26">
        <f t="shared" si="2"/>
        <v>-44517221</v>
      </c>
      <c r="D29" s="26">
        <f t="shared" si="2"/>
        <v>-2966987</v>
      </c>
      <c r="E29" s="26">
        <f t="shared" si="2"/>
        <v>-5559060</v>
      </c>
      <c r="F29" s="26">
        <f t="shared" si="2"/>
        <v>-10286143</v>
      </c>
      <c r="G29" s="26">
        <f t="shared" si="2"/>
        <v>-3750462</v>
      </c>
      <c r="H29" s="26">
        <f t="shared" si="2"/>
        <v>-8557336</v>
      </c>
    </row>
    <row r="30" spans="1:8" x14ac:dyDescent="0.25">
      <c r="B30" s="18"/>
      <c r="C30" s="18"/>
      <c r="D30" s="18"/>
      <c r="E30" s="18"/>
      <c r="F30" s="18"/>
    </row>
    <row r="31" spans="1:8" x14ac:dyDescent="0.25">
      <c r="A31" s="3" t="s">
        <v>73</v>
      </c>
      <c r="B31" s="19">
        <f>SUM(B12,B21,B29)</f>
        <v>8742659</v>
      </c>
      <c r="C31" s="19">
        <f>SUM(C12,C21,C29)</f>
        <v>2745828</v>
      </c>
      <c r="D31" s="19">
        <f t="shared" ref="D31" si="3">SUM(D12,D21,D29)</f>
        <v>1009984</v>
      </c>
      <c r="E31" s="19">
        <f>SUM(E12,E21,E29)</f>
        <v>290208</v>
      </c>
      <c r="F31" s="19">
        <f>SUM(F12,F21,F29)</f>
        <v>298894</v>
      </c>
      <c r="G31" s="19">
        <f>SUM(G12,G21,G29)</f>
        <v>-1592548</v>
      </c>
      <c r="H31" s="19">
        <f>SUM(H12,H21,H29)</f>
        <v>-2043951</v>
      </c>
    </row>
    <row r="32" spans="1:8" x14ac:dyDescent="0.25">
      <c r="A32" s="34" t="s">
        <v>74</v>
      </c>
      <c r="B32" s="18">
        <v>20667849</v>
      </c>
      <c r="C32" s="18">
        <v>20667849</v>
      </c>
      <c r="D32" s="18">
        <v>27961805</v>
      </c>
      <c r="E32" s="18">
        <v>27961805</v>
      </c>
      <c r="F32" s="18">
        <v>27961805</v>
      </c>
      <c r="G32" s="18">
        <v>7798954</v>
      </c>
      <c r="H32" s="18">
        <v>7798954</v>
      </c>
    </row>
    <row r="33" spans="1:8" x14ac:dyDescent="0.25">
      <c r="A33" s="33" t="s">
        <v>75</v>
      </c>
      <c r="B33" s="19">
        <f t="shared" ref="B33:H33" si="4">SUM(B31:B32)</f>
        <v>29410508</v>
      </c>
      <c r="C33" s="19">
        <f t="shared" si="4"/>
        <v>23413677</v>
      </c>
      <c r="D33" s="19">
        <f t="shared" si="4"/>
        <v>28971789</v>
      </c>
      <c r="E33" s="19">
        <f t="shared" si="4"/>
        <v>28252013</v>
      </c>
      <c r="F33" s="19">
        <f t="shared" si="4"/>
        <v>28260699</v>
      </c>
      <c r="G33" s="19">
        <f t="shared" si="4"/>
        <v>6206406</v>
      </c>
      <c r="H33" s="19">
        <f t="shared" si="4"/>
        <v>5755003</v>
      </c>
    </row>
    <row r="34" spans="1:8" x14ac:dyDescent="0.25">
      <c r="B34" s="19"/>
      <c r="C34" s="19"/>
      <c r="D34" s="19"/>
      <c r="E34" s="19"/>
      <c r="F34" s="19"/>
    </row>
    <row r="36" spans="1:8" x14ac:dyDescent="0.25">
      <c r="A36" s="33" t="s">
        <v>76</v>
      </c>
      <c r="B36" s="9">
        <f>B12/('1'!B37/10)</f>
        <v>0.5399228431238926</v>
      </c>
      <c r="C36" s="9">
        <f>C12/('1'!C37/10)</f>
        <v>0.6391584497007694</v>
      </c>
      <c r="D36" s="9">
        <f>D12/('1'!D37/10)</f>
        <v>6.0183267870197135E-2</v>
      </c>
      <c r="E36" s="9">
        <f>E12/('1'!E37/10)</f>
        <v>9.1912820449279495E-2</v>
      </c>
      <c r="F36" s="9">
        <f>F12/('1'!F37/10)</f>
        <v>0.14532634509191686</v>
      </c>
      <c r="G36" s="9">
        <f>G12/('1'!G37/10)</f>
        <v>4.5613722064587539E-2</v>
      </c>
      <c r="H36" s="9">
        <f>H12/('1'!H37/10)</f>
        <v>0.11487449899607458</v>
      </c>
    </row>
    <row r="37" spans="1:8" x14ac:dyDescent="0.25">
      <c r="A37" s="33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2" workbookViewId="0">
      <selection activeCell="B11" sqref="B11:F11"/>
    </sheetView>
  </sheetViews>
  <sheetFormatPr defaultRowHeight="15" x14ac:dyDescent="0.25"/>
  <cols>
    <col min="1" max="1" width="31" customWidth="1"/>
    <col min="2" max="2" width="13.5703125" customWidth="1"/>
    <col min="3" max="3" width="14.85546875" customWidth="1"/>
    <col min="4" max="4" width="13.140625" customWidth="1"/>
    <col min="5" max="5" width="13.5703125" customWidth="1"/>
    <col min="6" max="6" width="12.5703125" customWidth="1"/>
  </cols>
  <sheetData>
    <row r="1" spans="1:7" ht="15.75" hidden="1" customHeight="1" x14ac:dyDescent="0.25">
      <c r="A1" s="4" t="s">
        <v>16</v>
      </c>
    </row>
    <row r="2" spans="1:7" ht="15.75" x14ac:dyDescent="0.25">
      <c r="A2" s="4" t="s">
        <v>86</v>
      </c>
    </row>
    <row r="3" spans="1:7" ht="15.75" x14ac:dyDescent="0.25">
      <c r="A3" s="4" t="s">
        <v>69</v>
      </c>
      <c r="B3" s="37" t="s">
        <v>84</v>
      </c>
      <c r="C3" s="37" t="s">
        <v>83</v>
      </c>
      <c r="D3" s="37" t="s">
        <v>85</v>
      </c>
      <c r="E3" s="37" t="s">
        <v>84</v>
      </c>
      <c r="F3" s="37" t="s">
        <v>83</v>
      </c>
    </row>
    <row r="4" spans="1:7" ht="15.75" x14ac:dyDescent="0.25">
      <c r="A4" s="4" t="s">
        <v>82</v>
      </c>
      <c r="B4" s="35">
        <v>43100</v>
      </c>
      <c r="C4" s="36">
        <v>43190</v>
      </c>
      <c r="D4" s="36">
        <v>43373</v>
      </c>
      <c r="E4" s="36">
        <v>43465</v>
      </c>
      <c r="F4" s="36">
        <v>43555</v>
      </c>
      <c r="G4" s="4"/>
    </row>
    <row r="5" spans="1:7" x14ac:dyDescent="0.25">
      <c r="A5" s="6" t="s">
        <v>78</v>
      </c>
      <c r="B5" s="27">
        <f>'2'!B24/'1'!B17</f>
        <v>2.0306828779881034E-2</v>
      </c>
      <c r="C5" s="27">
        <f>'2'!C24/'1'!C17</f>
        <v>2.5100339778307824E-2</v>
      </c>
      <c r="D5" s="27">
        <f>'2'!D24/'1'!D17</f>
        <v>1.5274123361150153E-3</v>
      </c>
      <c r="E5" s="27">
        <f>'2'!E24/'1'!E17</f>
        <v>-1.5334940063805227E-3</v>
      </c>
      <c r="F5" s="27">
        <f>'2'!F24/'1'!F17</f>
        <v>1.1663495074350242E-2</v>
      </c>
    </row>
    <row r="6" spans="1:7" x14ac:dyDescent="0.25">
      <c r="A6" s="6" t="s">
        <v>79</v>
      </c>
      <c r="B6" s="27">
        <f>'2'!B24/'1'!B36</f>
        <v>3.192298892426134E-2</v>
      </c>
      <c r="C6" s="27">
        <f>'2'!C24/'1'!C36</f>
        <v>3.9264597340043388E-2</v>
      </c>
      <c r="D6" s="27">
        <f>'2'!D24/'1'!D36</f>
        <v>2.3418155243766178E-3</v>
      </c>
      <c r="E6" s="27">
        <f>'2'!E24/'1'!E36</f>
        <v>-2.3649877372029521E-3</v>
      </c>
      <c r="F6" s="27">
        <f>'2'!F24/'1'!F36</f>
        <v>1.7961335981188216E-2</v>
      </c>
    </row>
    <row r="7" spans="1:7" x14ac:dyDescent="0.25">
      <c r="A7" s="6" t="s">
        <v>44</v>
      </c>
      <c r="B7" s="27">
        <f>'1'!B22/'1'!B36</f>
        <v>0.17920154661541193</v>
      </c>
      <c r="C7" s="27">
        <f>'1'!C22/'1'!C36</f>
        <v>0.17841697424687367</v>
      </c>
      <c r="D7" s="27">
        <f>'1'!D22/'1'!D36</f>
        <v>0.14158607234690898</v>
      </c>
      <c r="E7" s="27">
        <f>'1'!E22/'1'!E36</f>
        <v>0.14220783327037387</v>
      </c>
      <c r="F7" s="27">
        <f>'1'!F22/'1'!F36</f>
        <v>0.1392647498621436</v>
      </c>
    </row>
    <row r="8" spans="1:7" x14ac:dyDescent="0.25">
      <c r="A8" s="6" t="s">
        <v>45</v>
      </c>
      <c r="B8" s="17">
        <f>'1'!B9/'1'!B25</f>
        <v>3.2592113492579009</v>
      </c>
      <c r="C8" s="17">
        <f>'1'!C9/'1'!C25</f>
        <v>3.3196054758564104</v>
      </c>
      <c r="D8" s="17">
        <f>'1'!D9/'1'!D25</f>
        <v>3.2132514591235202</v>
      </c>
      <c r="E8" s="17">
        <f>'1'!E9/'1'!E25</f>
        <v>3.1726916612015241</v>
      </c>
      <c r="F8" s="17">
        <f>'1'!F9/'1'!F25</f>
        <v>3.186519920057699</v>
      </c>
    </row>
    <row r="9" spans="1:7" x14ac:dyDescent="0.25">
      <c r="A9" s="6" t="s">
        <v>80</v>
      </c>
      <c r="B9" s="27">
        <f>'2'!B24/'2'!B5</f>
        <v>4.8105990074892385E-2</v>
      </c>
      <c r="C9" s="27">
        <f>'2'!C24/'2'!C5</f>
        <v>4.2635987671655919E-2</v>
      </c>
      <c r="D9" s="27">
        <f>'2'!D24/'2'!D5</f>
        <v>1.3875415147718008E-2</v>
      </c>
      <c r="E9" s="27">
        <f>'2'!E24/'2'!E5</f>
        <v>-7.1925661104017095E-3</v>
      </c>
      <c r="F9" s="27">
        <f>'2'!F24/'2'!F5</f>
        <v>2.9333264815114737E-2</v>
      </c>
    </row>
    <row r="10" spans="1:7" x14ac:dyDescent="0.25">
      <c r="A10" t="s">
        <v>46</v>
      </c>
      <c r="B10" s="27">
        <f>'2'!B12/'2'!B5</f>
        <v>0.10461572817531614</v>
      </c>
      <c r="C10" s="27">
        <f>'2'!C12/'2'!C5</f>
        <v>9.8278690550615763E-2</v>
      </c>
      <c r="D10" s="27">
        <f>'2'!D12/'2'!D5</f>
        <v>8.4529713465884962E-2</v>
      </c>
      <c r="E10" s="27">
        <f>'2'!E12/'2'!E5</f>
        <v>7.0177066562152834E-2</v>
      </c>
      <c r="F10" s="27">
        <f>'2'!F12/'2'!F5</f>
        <v>9.430584684367084E-2</v>
      </c>
    </row>
    <row r="11" spans="1:7" x14ac:dyDescent="0.25">
      <c r="A11" s="6" t="s">
        <v>81</v>
      </c>
      <c r="B11" s="27">
        <f>'2'!B24/('1'!C36+'1'!B22)</f>
        <v>2.6897393738616431E-2</v>
      </c>
      <c r="C11" s="27">
        <f>'2'!C24/('1'!D36+'1'!C22)</f>
        <v>3.3156867459194161E-2</v>
      </c>
      <c r="D11" s="27">
        <f>'2'!D24/('1'!E36+'1'!D22)</f>
        <v>2.0598428636607142E-3</v>
      </c>
      <c r="E11" s="27">
        <f>'2'!E24/('1'!F36+'1'!E22)</f>
        <v>-2.0336879327116928E-3</v>
      </c>
      <c r="F11" s="27">
        <f>'2'!F24/('1'!G36+'1'!F22)</f>
        <v>1.5714713076907093E-2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2020-04-11T15:48:20Z</dcterms:modified>
</cp:coreProperties>
</file>