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34" i="1" l="1"/>
  <c r="B48" i="1" s="1"/>
  <c r="C38" i="2"/>
  <c r="C21" i="2"/>
  <c r="C34" i="1"/>
  <c r="C48" i="1" s="1"/>
  <c r="D48" i="1"/>
  <c r="D34" i="1"/>
  <c r="E32" i="1"/>
  <c r="E34" i="1"/>
  <c r="E48" i="1" s="1"/>
  <c r="F21" i="2"/>
  <c r="F38" i="2" s="1"/>
  <c r="F42" i="2" s="1"/>
  <c r="F34" i="1"/>
  <c r="F48" i="1"/>
  <c r="D28" i="3"/>
  <c r="E28" i="3"/>
  <c r="F28" i="3"/>
  <c r="G28" i="3"/>
  <c r="C28" i="3"/>
  <c r="C45" i="2"/>
  <c r="D45" i="2"/>
  <c r="E45" i="2"/>
  <c r="F45" i="2"/>
  <c r="B45" i="2"/>
  <c r="D21" i="3"/>
  <c r="E21" i="3"/>
  <c r="F21" i="3"/>
  <c r="G21" i="3"/>
  <c r="D18" i="3"/>
  <c r="E18" i="3"/>
  <c r="F18" i="3"/>
  <c r="G18" i="3"/>
  <c r="D9" i="3"/>
  <c r="E9" i="3"/>
  <c r="F9" i="3"/>
  <c r="B21" i="2"/>
  <c r="D21" i="2"/>
  <c r="E21" i="2"/>
  <c r="B13" i="2"/>
  <c r="C13" i="2"/>
  <c r="C19" i="2" s="1"/>
  <c r="D13" i="2"/>
  <c r="D19" i="2" s="1"/>
  <c r="E13" i="2"/>
  <c r="E19" i="2" s="1"/>
  <c r="B19" i="2"/>
  <c r="B17" i="1"/>
  <c r="C17" i="1"/>
  <c r="D17" i="1"/>
  <c r="E17" i="1"/>
  <c r="C24" i="1"/>
  <c r="D24" i="1"/>
  <c r="E24" i="1"/>
  <c r="B38" i="2" l="1"/>
  <c r="D23" i="3"/>
  <c r="D25" i="3" s="1"/>
  <c r="C42" i="2"/>
  <c r="E23" i="3"/>
  <c r="E25" i="3" s="1"/>
  <c r="D38" i="2"/>
  <c r="F23" i="3"/>
  <c r="F25" i="3" s="1"/>
  <c r="E38" i="2"/>
  <c r="E42" i="2" s="1"/>
  <c r="E44" i="2" s="1"/>
  <c r="D27" i="3"/>
  <c r="F27" i="3"/>
  <c r="G9" i="3"/>
  <c r="D42" i="2"/>
  <c r="D44" i="2" s="1"/>
  <c r="F13" i="2"/>
  <c r="F19" i="2" s="1"/>
  <c r="F51" i="1"/>
  <c r="F24" i="1"/>
  <c r="F17" i="1"/>
  <c r="B10" i="1"/>
  <c r="B15" i="1" s="1"/>
  <c r="C10" i="1"/>
  <c r="C15" i="1" s="1"/>
  <c r="C32" i="1" s="1"/>
  <c r="D10" i="1"/>
  <c r="D15" i="1" s="1"/>
  <c r="D32" i="1" s="1"/>
  <c r="E10" i="1"/>
  <c r="E15" i="1" s="1"/>
  <c r="G27" i="3" l="1"/>
  <c r="G23" i="3"/>
  <c r="G25" i="3" s="1"/>
  <c r="F44" i="2"/>
  <c r="F10" i="1"/>
  <c r="F15" i="1" s="1"/>
  <c r="F32" i="1" l="1"/>
  <c r="F50" i="1"/>
  <c r="B51" i="1"/>
  <c r="C51" i="1"/>
  <c r="D51" i="1"/>
  <c r="E51" i="1"/>
  <c r="B42" i="2" l="1"/>
  <c r="B44" i="2" s="1"/>
  <c r="B21" i="3"/>
  <c r="B18" i="3"/>
  <c r="B9" i="3"/>
  <c r="B27" i="3" s="1"/>
  <c r="C21" i="3"/>
  <c r="C18" i="3"/>
  <c r="C9" i="3"/>
  <c r="C27" i="3" s="1"/>
  <c r="B24" i="1"/>
  <c r="B32" i="1" s="1"/>
  <c r="C23" i="3" l="1"/>
  <c r="C25" i="3" s="1"/>
  <c r="B23" i="3"/>
  <c r="B25" i="3" s="1"/>
  <c r="B50" i="1"/>
  <c r="E27" i="3"/>
  <c r="C44" i="2"/>
  <c r="D50" i="1"/>
  <c r="E50" i="1"/>
  <c r="C50" i="1"/>
</calcChain>
</file>

<file path=xl/sharedStrings.xml><?xml version="1.0" encoding="utf-8"?>
<sst xmlns="http://schemas.openxmlformats.org/spreadsheetml/2006/main" count="120" uniqueCount="104">
  <si>
    <t>Nitol Insurance Company Limited</t>
  </si>
  <si>
    <t>Revaluation Reserve</t>
  </si>
  <si>
    <t>Reserve For Exceptional Losses</t>
  </si>
  <si>
    <t>Retained Earnings</t>
  </si>
  <si>
    <t>Reserve &amp; Surplus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</si>
  <si>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</si>
  <si>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</si>
  <si>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</si>
  <si>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</si>
  <si>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</si>
  <si>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</si>
  <si>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</si>
  <si>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Sundry Creditors</t>
  </si>
  <si>
    <t>Deferred Tax</t>
  </si>
  <si>
    <t>Investment (At cost)</t>
  </si>
  <si>
    <t>National Bond/ Government Treasury Bond/Investment in Bangladesh Govt treasury bond</t>
  </si>
  <si>
    <t>Share &amp; Debenture/ Investment in Shares</t>
  </si>
  <si>
    <t>Inventories</t>
  </si>
  <si>
    <t>Interest Receivable Account</t>
  </si>
  <si>
    <t>Amount Due From Other Persons Or Bodies Carrying On Insurance Business</t>
  </si>
  <si>
    <t>Sundry Debtors</t>
  </si>
  <si>
    <t>Advance Against Floor Purchase</t>
  </si>
  <si>
    <t>Cash &amp; Bank Balances</t>
  </si>
  <si>
    <t>Property, Plant &amp; Equipments / Other fixed assets</t>
  </si>
  <si>
    <t>Stock Of Printing Materials At Cost</t>
  </si>
  <si>
    <t>Insurance Stamps In Hand</t>
  </si>
  <si>
    <t>Dividend And Debenture Interest</t>
  </si>
  <si>
    <t>Office Space Rent</t>
  </si>
  <si>
    <t>Interest Income</t>
  </si>
  <si>
    <t>Other Income/ Misc Income</t>
  </si>
  <si>
    <t>Office Rent Income</t>
  </si>
  <si>
    <t>Profit/Loss Transferred From:</t>
  </si>
  <si>
    <t>Fire Revenue Account</t>
  </si>
  <si>
    <t>Marine Cargo Revenue Account</t>
  </si>
  <si>
    <t>Marine Revenue Account</t>
  </si>
  <si>
    <t>Motor Revenue Account</t>
  </si>
  <si>
    <t>Miscellaneous Revenue Account</t>
  </si>
  <si>
    <t>Meeting Expenses</t>
  </si>
  <si>
    <t>Advertisement &amp; Publicity</t>
  </si>
  <si>
    <t>Promotional Expenses</t>
  </si>
  <si>
    <t>Directors Fee</t>
  </si>
  <si>
    <t>Audit Fees</t>
  </si>
  <si>
    <t>Employee Contribution To P.F.</t>
  </si>
  <si>
    <t>Legal &amp; Professional Fees</t>
  </si>
  <si>
    <t>Provision For Gratuity</t>
  </si>
  <si>
    <t>Donation &amp; Subscription</t>
  </si>
  <si>
    <t>Depreciation/Loss Of Investment</t>
  </si>
  <si>
    <t>Depreciation</t>
  </si>
  <si>
    <t>Financial Charges</t>
  </si>
  <si>
    <t>Loss Arised From Investment In Share</t>
  </si>
  <si>
    <t>Loss On Sale Of Fixed Assets</t>
  </si>
  <si>
    <t>Reserves for Exceptional Lossess</t>
  </si>
  <si>
    <t>Deffered Tax Assets</t>
  </si>
  <si>
    <t>Collection From Premium &amp; Other Income</t>
  </si>
  <si>
    <t>Income Tax Paid</t>
  </si>
  <si>
    <t>Payment For Management Exp. Re-Insurance &amp; Claim</t>
  </si>
  <si>
    <t>Investment, Fixed Deposit With Bank</t>
  </si>
  <si>
    <t>Acquisition Of Fixed Asset</t>
  </si>
  <si>
    <t>Increase In Fixed Deposit</t>
  </si>
  <si>
    <t>Interest Received</t>
  </si>
  <si>
    <t>Advance Tax &amp; Others</t>
  </si>
  <si>
    <t>Decrease In Fixed Assets/ Changes in Fixed Assets</t>
  </si>
  <si>
    <t>Investment In Share/ Purchase of Share</t>
  </si>
  <si>
    <t>Cash dividend paid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</si>
  <si>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</si>
  <si>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</si>
  <si>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</si>
  <si>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</si>
  <si>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</si>
  <si>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</si>
  <si>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</si>
  <si>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</si>
  <si>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</si>
  <si>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</si>
  <si>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</si>
  <si>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</si>
  <si>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</si>
  <si>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</si>
  <si>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</si>
  <si>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</si>
  <si>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</si>
  <si>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</si>
  <si>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</si>
  <si>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</si>
  <si>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</si>
  <si>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</si>
  <si>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</si>
  <si>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</si>
  <si>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</si>
  <si>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</si>
  <si>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</si>
  <si>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Quarter 2</t>
  </si>
  <si>
    <t>Quarter 1</t>
  </si>
  <si>
    <t>Quarter 3</t>
  </si>
  <si>
    <t>FDR in various banks</t>
  </si>
  <si>
    <t>Reserve for unexpired risk</t>
  </si>
  <si>
    <t>Tax provision</t>
  </si>
  <si>
    <t>Outstanding claims</t>
  </si>
  <si>
    <t>provision &amp; other</t>
  </si>
  <si>
    <t>Net premium</t>
  </si>
  <si>
    <t>Re Insurance Commision</t>
  </si>
  <si>
    <t>Net claim</t>
  </si>
  <si>
    <t>Agent Commision</t>
  </si>
  <si>
    <t>Long Term Investment (BGTB)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</si>
</sst>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 applyFill="1"/>
    <xf numFmtId="0" fontId="0" fillId="0" borderId="0" xfId="0" applyFont="1"/>
    <xf numFmtId="0" fontId="5" fillId="0" borderId="0" xfId="0" applyFont="1" applyFill="1"/>
    <xf numFmtId="0" fontId="7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4" xfId="0" applyNumberFormat="1" applyFont="1" applyFill="1" applyBorder="1" applyAlignment="1">
      <alignment horizontal="right" vertical="top" wrapText="1"/>
    </xf>
    <xf numFmtId="0" fontId="7" fillId="0" borderId="3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4" xfId="0" applyNumberFormat="1" applyFont="1" applyFill="1" applyBorder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164" fontId="7" fillId="0" borderId="0" xfId="0" applyNumberFormat="1" applyFont="1" applyFill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2" fontId="7" fillId="0" borderId="6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4" fillId="0" borderId="0" xfId="0" applyFont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8" fillId="0" borderId="9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3" xfId="0" applyFont="1" applyFill="1" applyBorder="1" applyAlignment="1">
      <alignment vertical="top" wrapText="1"/>
    </xf>
    <xf numFmtId="0" fontId="4" fillId="0" borderId="9" xfId="0" applyFont="1" applyBorder="1" applyAlignment="1">
      <alignment horizontal="left"/>
    </xf>
    <xf numFmtId="0" fontId="11" fillId="0" borderId="3" xfId="0" applyFont="1" applyFill="1" applyBorder="1" applyAlignment="1">
      <alignment vertical="top" wrapText="1"/>
    </xf>
    <xf numFmtId="0" fontId="4" fillId="0" borderId="9" xfId="0" applyFont="1" applyBorder="1"/>
    <xf numFmtId="164" fontId="6" fillId="0" borderId="0" xfId="0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4" xfId="1" applyNumberFormat="1" applyFont="1" applyFill="1" applyBorder="1" applyAlignment="1">
      <alignment horizontal="right"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4" xfId="1" applyNumberFormat="1" applyFont="1" applyFill="1" applyBorder="1" applyAlignment="1">
      <alignment horizontal="right" vertical="top" wrapText="1"/>
    </xf>
    <xf numFmtId="0" fontId="12" fillId="0" borderId="3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4" fontId="12" fillId="0" borderId="0" xfId="0" applyNumberFormat="1" applyFont="1" applyFill="1" applyAlignment="1">
      <alignment horizontal="right" vertical="top" wrapText="1"/>
    </xf>
    <xf numFmtId="4" fontId="12" fillId="0" borderId="4" xfId="0" applyNumberFormat="1" applyFont="1" applyFill="1" applyBorder="1" applyAlignment="1">
      <alignment horizontal="right" vertical="top" wrapText="1"/>
    </xf>
    <xf numFmtId="0" fontId="8" fillId="0" borderId="3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0" fontId="12" fillId="0" borderId="0" xfId="0" applyFont="1" applyFill="1" applyAlignment="1">
      <alignment horizontal="right"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4" xfId="0" applyNumberFormat="1" applyFont="1" applyFill="1" applyBorder="1" applyAlignment="1">
      <alignment horizontal="right"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3" fillId="2" borderId="7" xfId="0" applyNumberFormat="1" applyFont="1" applyFill="1" applyBorder="1" applyAlignment="1">
      <alignment horizontal="right" vertical="top" wrapText="1"/>
    </xf>
    <xf numFmtId="4" fontId="13" fillId="2" borderId="8" xfId="0" applyNumberFormat="1" applyFont="1" applyFill="1" applyBorder="1" applyAlignment="1">
      <alignment horizontal="right" vertical="top" wrapText="1"/>
    </xf>
    <xf numFmtId="0" fontId="8" fillId="0" borderId="5" xfId="0" applyFont="1" applyFill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2" fontId="8" fillId="0" borderId="6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4" fillId="0" borderId="10" xfId="0" applyFont="1" applyBorder="1" applyAlignment="1">
      <alignment vertical="top" wrapText="1"/>
    </xf>
    <xf numFmtId="0" fontId="4" fillId="0" borderId="0" xfId="0" applyFont="1" applyBorder="1"/>
    <xf numFmtId="164" fontId="7" fillId="0" borderId="0" xfId="1" applyNumberFormat="1" applyFont="1" applyFill="1" applyBorder="1" applyAlignment="1">
      <alignment horizontal="right" vertical="top" wrapText="1"/>
    </xf>
    <xf numFmtId="0" fontId="4" fillId="0" borderId="11" xfId="0" applyFont="1" applyBorder="1"/>
    <xf numFmtId="0" fontId="3" fillId="0" borderId="0" xfId="0" applyFont="1"/>
    <xf numFmtId="0" fontId="14" fillId="0" borderId="1" xfId="0" applyFont="1" applyFill="1" applyBorder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3" fontId="14" fillId="0" borderId="0" xfId="0" applyNumberFormat="1" applyFont="1" applyFill="1" applyBorder="1" applyAlignment="1">
      <alignment vertical="top" wrapText="1"/>
    </xf>
    <xf numFmtId="2" fontId="14" fillId="0" borderId="6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left" vertical="center" wrapText="1"/>
    </xf>
    <xf numFmtId="0" fontId="14" fillId="0" borderId="0" xfId="0" applyFont="1" applyFill="1" applyBorder="1" applyAlignment="1">
      <alignment horizontal="center" wrapText="1"/>
    </xf>
    <xf numFmtId="3" fontId="0" fillId="0" borderId="0" xfId="0" applyNumberFormat="1" applyFont="1"/>
    <xf numFmtId="164" fontId="7" fillId="0" borderId="0" xfId="1" applyNumberFormat="1" applyFont="1" applyFill="1" applyBorder="1" applyAlignment="1">
      <alignment horizontal="center" wrapText="1"/>
    </xf>
    <xf numFmtId="164" fontId="7" fillId="0" borderId="0" xfId="1" applyNumberFormat="1" applyFont="1" applyFill="1" applyBorder="1" applyAlignment="1">
      <alignment horizontal="right" wrapText="1"/>
    </xf>
    <xf numFmtId="164" fontId="0" fillId="0" borderId="0" xfId="1" applyNumberFormat="1" applyFont="1"/>
    <xf numFmtId="164" fontId="4" fillId="0" borderId="0" xfId="1" applyNumberFormat="1" applyFont="1"/>
    <xf numFmtId="164" fontId="6" fillId="0" borderId="0" xfId="1" applyNumberFormat="1" applyFont="1" applyFill="1" applyBorder="1" applyAlignment="1">
      <alignment horizontal="right" vertical="top" wrapText="1"/>
    </xf>
    <xf numFmtId="164" fontId="0" fillId="0" borderId="0" xfId="0" applyNumberFormat="1" applyFont="1"/>
    <xf numFmtId="15" fontId="7" fillId="0" borderId="0" xfId="0" applyNumberFormat="1" applyFont="1" applyFill="1" applyBorder="1" applyAlignment="1">
      <alignment horizontal="right" wrapText="1"/>
    </xf>
    <xf numFmtId="15" fontId="7" fillId="0" borderId="2" xfId="0" applyNumberFormat="1" applyFont="1" applyFill="1" applyBorder="1" applyAlignment="1">
      <alignment horizontal="right" wrapText="1"/>
    </xf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right"/>
    </xf>
    <xf numFmtId="164" fontId="14" fillId="0" borderId="0" xfId="1" applyNumberFormat="1" applyFont="1" applyFill="1" applyBorder="1" applyAlignment="1">
      <alignment horizontal="right" wrapText="1"/>
    </xf>
    <xf numFmtId="164" fontId="14" fillId="0" borderId="4" xfId="1" applyNumberFormat="1" applyFont="1" applyFill="1" applyBorder="1" applyAlignment="1">
      <alignment horizontal="right" wrapText="1"/>
    </xf>
    <xf numFmtId="164" fontId="1" fillId="0" borderId="0" xfId="1" applyNumberFormat="1" applyFont="1" applyFill="1"/>
    <xf numFmtId="164" fontId="1" fillId="0" borderId="0" xfId="1" applyNumberFormat="1" applyFont="1" applyFill="1" applyAlignment="1">
      <alignment horizontal="right" vertical="top" wrapText="1"/>
    </xf>
    <xf numFmtId="164" fontId="1" fillId="0" borderId="4" xfId="1" applyNumberFormat="1" applyFont="1" applyFill="1" applyBorder="1" applyAlignment="1">
      <alignment horizontal="right" vertical="top" wrapText="1"/>
    </xf>
    <xf numFmtId="164" fontId="14" fillId="0" borderId="0" xfId="1" applyNumberFormat="1" applyFont="1" applyFill="1" applyAlignment="1">
      <alignment horizontal="right" vertical="top" wrapText="1"/>
    </xf>
    <xf numFmtId="164" fontId="14" fillId="0" borderId="4" xfId="1" applyNumberFormat="1" applyFont="1" applyFill="1" applyBorder="1" applyAlignment="1">
      <alignment horizontal="right" vertical="top" wrapText="1"/>
    </xf>
    <xf numFmtId="164" fontId="14" fillId="0" borderId="0" xfId="1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right" vertical="center" wrapText="1"/>
    </xf>
    <xf numFmtId="164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Border="1" applyAlignment="1">
      <alignment horizontal="right" vertical="top" wrapText="1"/>
    </xf>
    <xf numFmtId="164" fontId="14" fillId="0" borderId="0" xfId="1" applyNumberFormat="1" applyFont="1" applyFill="1" applyAlignment="1">
      <alignment horizontal="right"/>
    </xf>
    <xf numFmtId="0" fontId="14" fillId="0" borderId="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35" sqref="B35"/>
    </sheetView>
  </sheetViews>
  <sheetFormatPr defaultRowHeight="15" x14ac:dyDescent="0.25"/>
  <cols>
    <col min="1" max="1" width="45.140625" style="2" customWidth="1"/>
    <col min="2" max="2" width="18.42578125" style="2" bestFit="1" customWidth="1"/>
    <col min="3" max="3" width="19.42578125" style="2" bestFit="1" customWidth="1"/>
    <col min="4" max="4" width="18.42578125" style="2" bestFit="1" customWidth="1"/>
    <col min="5" max="6" width="17.425781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x14ac:dyDescent="0.25">
      <c r="A2" s="20" t="s">
        <v>64</v>
      </c>
    </row>
    <row r="3" spans="1:6" x14ac:dyDescent="0.25">
      <c r="A3" s="20" t="s">
        <v>65</v>
      </c>
      <c r="B3" s="76"/>
      <c r="C3" s="76"/>
      <c r="D3" s="76"/>
      <c r="E3" s="76"/>
      <c r="F3" s="76"/>
    </row>
    <row r="4" spans="1:6" ht="15.75" thickBot="1" x14ac:dyDescent="0.3">
      <c r="A4" s="20"/>
      <c r="B4" s="76" t="s">
        <v>92</v>
      </c>
      <c r="C4" s="76" t="s">
        <v>91</v>
      </c>
      <c r="D4" s="76" t="s">
        <v>93</v>
      </c>
      <c r="E4" s="76" t="s">
        <v>92</v>
      </c>
      <c r="F4" s="76" t="s">
        <v>91</v>
      </c>
    </row>
    <row r="5" spans="1:6" ht="15.75" x14ac:dyDescent="0.25">
      <c r="A5" s="4"/>
      <c r="B5" s="75">
        <v>43190</v>
      </c>
      <c r="C5" s="75">
        <v>43281</v>
      </c>
      <c r="D5" s="75">
        <v>43373</v>
      </c>
      <c r="E5" s="74">
        <v>43555</v>
      </c>
      <c r="F5" s="74">
        <v>43646</v>
      </c>
    </row>
    <row r="6" spans="1:6" ht="15.75" x14ac:dyDescent="0.25">
      <c r="A6" s="24" t="s">
        <v>66</v>
      </c>
      <c r="B6" s="69"/>
      <c r="C6" s="69"/>
      <c r="D6" s="69"/>
      <c r="E6" s="77"/>
      <c r="F6" s="77"/>
    </row>
    <row r="7" spans="1:6" ht="15.75" x14ac:dyDescent="0.25">
      <c r="A7" s="25"/>
      <c r="B7" s="68"/>
      <c r="C7" s="69"/>
      <c r="D7" s="69"/>
      <c r="E7" s="70"/>
      <c r="F7" s="70"/>
    </row>
    <row r="8" spans="1:6" ht="15.75" x14ac:dyDescent="0.25">
      <c r="A8" s="26" t="s">
        <v>67</v>
      </c>
      <c r="B8" s="68"/>
      <c r="C8" s="69"/>
      <c r="D8" s="69"/>
      <c r="E8" s="70"/>
      <c r="F8" s="70"/>
    </row>
    <row r="9" spans="1:6" ht="15.75" x14ac:dyDescent="0.25">
      <c r="A9" s="27" t="s">
        <v>68</v>
      </c>
      <c r="B9" s="6">
        <v>352698590</v>
      </c>
      <c r="C9" s="32">
        <v>402076390</v>
      </c>
      <c r="D9" s="32">
        <v>402076390</v>
      </c>
      <c r="E9" s="70">
        <v>402076390</v>
      </c>
      <c r="F9" s="70">
        <v>402076390</v>
      </c>
    </row>
    <row r="10" spans="1:6" x14ac:dyDescent="0.25">
      <c r="A10" s="27" t="s">
        <v>69</v>
      </c>
      <c r="B10" s="71">
        <f t="shared" ref="B10:E10" si="0">SUM(B11:B14)</f>
        <v>522664708</v>
      </c>
      <c r="C10" s="71">
        <f t="shared" si="0"/>
        <v>507720307</v>
      </c>
      <c r="D10" s="71">
        <f t="shared" si="0"/>
        <v>528527224</v>
      </c>
      <c r="E10" s="71">
        <f t="shared" si="0"/>
        <v>601934316</v>
      </c>
      <c r="F10" s="71">
        <f>SUM(F11:F14)</f>
        <v>570047292</v>
      </c>
    </row>
    <row r="11" spans="1:6" ht="15.75" x14ac:dyDescent="0.25">
      <c r="A11" s="5" t="s">
        <v>2</v>
      </c>
      <c r="B11" s="6"/>
      <c r="C11" s="32"/>
      <c r="D11" s="32"/>
      <c r="E11" s="70"/>
      <c r="F11" s="70"/>
    </row>
    <row r="12" spans="1:6" ht="15.75" x14ac:dyDescent="0.25">
      <c r="A12" s="5" t="s">
        <v>3</v>
      </c>
      <c r="B12" s="6">
        <v>63880756</v>
      </c>
      <c r="C12" s="32">
        <v>38535611</v>
      </c>
      <c r="D12" s="32">
        <v>47213331</v>
      </c>
      <c r="E12" s="70">
        <v>94833936</v>
      </c>
      <c r="F12" s="70">
        <v>52927205</v>
      </c>
    </row>
    <row r="13" spans="1:6" ht="15.75" x14ac:dyDescent="0.25">
      <c r="A13" s="5" t="s">
        <v>1</v>
      </c>
      <c r="B13" s="6">
        <v>371458740</v>
      </c>
      <c r="C13" s="32">
        <v>86233646</v>
      </c>
      <c r="D13" s="32">
        <v>85155725</v>
      </c>
      <c r="E13" s="70">
        <v>83040137</v>
      </c>
      <c r="F13" s="70">
        <v>82002135</v>
      </c>
    </row>
    <row r="14" spans="1:6" ht="15.75" x14ac:dyDescent="0.25">
      <c r="A14" s="5" t="s">
        <v>4</v>
      </c>
      <c r="B14" s="6">
        <v>87325212</v>
      </c>
      <c r="C14" s="32">
        <v>382951050</v>
      </c>
      <c r="D14" s="32">
        <v>396158168</v>
      </c>
      <c r="E14" s="70">
        <v>424060243</v>
      </c>
      <c r="F14" s="70">
        <v>435117952</v>
      </c>
    </row>
    <row r="15" spans="1:6" ht="15.75" x14ac:dyDescent="0.25">
      <c r="A15" s="9"/>
      <c r="B15" s="35">
        <f t="shared" ref="B15:D15" si="1">B9+B10</f>
        <v>875363298</v>
      </c>
      <c r="C15" s="35">
        <f t="shared" si="1"/>
        <v>909796697</v>
      </c>
      <c r="D15" s="35">
        <f t="shared" si="1"/>
        <v>930603614</v>
      </c>
      <c r="E15" s="35">
        <f>E9+E10</f>
        <v>1004010706</v>
      </c>
      <c r="F15" s="35">
        <f>F9+F10</f>
        <v>972123682</v>
      </c>
    </row>
    <row r="16" spans="1:6" ht="15.75" x14ac:dyDescent="0.25">
      <c r="A16" s="9"/>
      <c r="B16" s="10"/>
      <c r="C16" s="34"/>
      <c r="D16" s="34"/>
      <c r="E16" s="70"/>
      <c r="F16" s="70"/>
    </row>
    <row r="17" spans="1:6" ht="15.75" x14ac:dyDescent="0.25">
      <c r="A17" s="27" t="s">
        <v>70</v>
      </c>
      <c r="B17" s="10">
        <f>SUM(B18:B21)</f>
        <v>231488982</v>
      </c>
      <c r="C17" s="71">
        <f>SUM(C18:C21)</f>
        <v>222783956</v>
      </c>
      <c r="D17" s="71">
        <f t="shared" ref="D17:E17" si="2">SUM(D18:D21)</f>
        <v>220621515</v>
      </c>
      <c r="E17" s="71">
        <f t="shared" si="2"/>
        <v>221097002</v>
      </c>
      <c r="F17" s="71">
        <f>SUM(F18:F21)</f>
        <v>208367505</v>
      </c>
    </row>
    <row r="18" spans="1:6" ht="15.75" x14ac:dyDescent="0.25">
      <c r="A18" s="5" t="s">
        <v>5</v>
      </c>
      <c r="B18" s="6"/>
      <c r="C18" s="32"/>
      <c r="D18" s="32"/>
      <c r="E18" s="72"/>
      <c r="F18" s="72"/>
    </row>
    <row r="19" spans="1:6" ht="15.75" x14ac:dyDescent="0.25">
      <c r="A19" s="5" t="s">
        <v>95</v>
      </c>
      <c r="B19" s="6">
        <v>231488982</v>
      </c>
      <c r="C19" s="32">
        <v>222783956</v>
      </c>
      <c r="D19" s="32">
        <v>220621515</v>
      </c>
      <c r="E19" s="72">
        <v>221097002</v>
      </c>
      <c r="F19" s="72">
        <v>208367505</v>
      </c>
    </row>
    <row r="20" spans="1:6" ht="15.75" x14ac:dyDescent="0.25">
      <c r="A20" s="5" t="s">
        <v>6</v>
      </c>
      <c r="B20" s="6"/>
      <c r="C20" s="32"/>
      <c r="D20" s="32"/>
      <c r="E20" s="72"/>
      <c r="F20" s="72"/>
    </row>
    <row r="21" spans="1:6" ht="15.75" x14ac:dyDescent="0.25">
      <c r="A21" s="5" t="s">
        <v>7</v>
      </c>
      <c r="B21" s="6"/>
      <c r="C21" s="32"/>
      <c r="D21" s="32"/>
      <c r="E21" s="72"/>
      <c r="F21" s="72"/>
    </row>
    <row r="22" spans="1:6" ht="15.75" x14ac:dyDescent="0.25">
      <c r="A22" s="27" t="s">
        <v>8</v>
      </c>
      <c r="B22" s="6">
        <v>37641720</v>
      </c>
      <c r="C22" s="34">
        <v>52939547</v>
      </c>
      <c r="D22" s="34">
        <v>66147341</v>
      </c>
      <c r="E22" s="54">
        <v>38205844</v>
      </c>
      <c r="F22" s="54">
        <v>52816444</v>
      </c>
    </row>
    <row r="23" spans="1:6" ht="15.75" x14ac:dyDescent="0.25">
      <c r="A23" s="27"/>
      <c r="B23" s="10"/>
      <c r="C23" s="34"/>
      <c r="D23" s="34"/>
      <c r="E23" s="70"/>
      <c r="F23" s="70"/>
    </row>
    <row r="24" spans="1:6" ht="15.75" x14ac:dyDescent="0.25">
      <c r="A24" s="27" t="s">
        <v>9</v>
      </c>
      <c r="B24" s="10">
        <f>SUM(B25:B31)</f>
        <v>357996209</v>
      </c>
      <c r="C24" s="10">
        <f t="shared" ref="C24:E24" si="3">SUM(C25:C31)</f>
        <v>342549026</v>
      </c>
      <c r="D24" s="10">
        <f t="shared" si="3"/>
        <v>372132111</v>
      </c>
      <c r="E24" s="10">
        <f t="shared" si="3"/>
        <v>418845522</v>
      </c>
      <c r="F24" s="71">
        <f>SUM(F25:F31)</f>
        <v>438086292</v>
      </c>
    </row>
    <row r="25" spans="1:6" ht="31.5" x14ac:dyDescent="0.25">
      <c r="A25" s="5" t="s">
        <v>10</v>
      </c>
      <c r="B25" s="6"/>
      <c r="C25" s="32"/>
      <c r="D25" s="32"/>
      <c r="E25" s="72"/>
      <c r="F25" s="72"/>
    </row>
    <row r="26" spans="1:6" ht="31.5" x14ac:dyDescent="0.25">
      <c r="A26" s="5" t="s">
        <v>11</v>
      </c>
      <c r="B26" s="6"/>
      <c r="C26" s="32"/>
      <c r="D26" s="32"/>
      <c r="E26" s="72"/>
      <c r="F26" s="72"/>
    </row>
    <row r="27" spans="1:6" ht="15.75" x14ac:dyDescent="0.25">
      <c r="A27" s="5" t="s">
        <v>98</v>
      </c>
      <c r="B27" s="6">
        <v>119509262</v>
      </c>
      <c r="C27" s="32">
        <v>110713697</v>
      </c>
      <c r="D27" s="32">
        <v>114747453</v>
      </c>
      <c r="E27" s="72">
        <v>120473731</v>
      </c>
      <c r="F27" s="72">
        <v>150763753</v>
      </c>
    </row>
    <row r="28" spans="1:6" ht="15.75" x14ac:dyDescent="0.25">
      <c r="A28" s="5" t="s">
        <v>96</v>
      </c>
      <c r="B28" s="6">
        <v>170852654</v>
      </c>
      <c r="C28" s="32">
        <v>184059842</v>
      </c>
      <c r="D28" s="32">
        <v>189771973</v>
      </c>
      <c r="E28" s="72">
        <v>217123546</v>
      </c>
      <c r="F28" s="72">
        <v>226795564</v>
      </c>
    </row>
    <row r="29" spans="1:6" ht="15.75" x14ac:dyDescent="0.25">
      <c r="A29" s="5" t="s">
        <v>97</v>
      </c>
      <c r="B29" s="6">
        <v>59119485</v>
      </c>
      <c r="C29" s="32">
        <v>39011148</v>
      </c>
      <c r="D29" s="32">
        <v>59981852</v>
      </c>
      <c r="E29" s="72">
        <v>73970543</v>
      </c>
      <c r="F29" s="72">
        <v>52446231</v>
      </c>
    </row>
    <row r="30" spans="1:6" ht="15.75" x14ac:dyDescent="0.25">
      <c r="A30" s="5" t="s">
        <v>12</v>
      </c>
      <c r="B30" s="6"/>
      <c r="C30" s="32"/>
      <c r="D30" s="32"/>
      <c r="E30" s="72"/>
      <c r="F30" s="72"/>
    </row>
    <row r="31" spans="1:6" ht="15.75" x14ac:dyDescent="0.25">
      <c r="A31" s="5" t="s">
        <v>13</v>
      </c>
      <c r="B31" s="6">
        <v>8514808</v>
      </c>
      <c r="C31" s="32">
        <v>8764339</v>
      </c>
      <c r="D31" s="32">
        <v>7630833</v>
      </c>
      <c r="E31" s="72">
        <v>7277702</v>
      </c>
      <c r="F31" s="72">
        <v>8080744</v>
      </c>
    </row>
    <row r="32" spans="1:6" ht="15.75" x14ac:dyDescent="0.25">
      <c r="A32" s="9"/>
      <c r="B32" s="71">
        <f t="shared" ref="B32:D32" si="4">B15+B17+B22+B24</f>
        <v>1502490209</v>
      </c>
      <c r="C32" s="71">
        <f t="shared" si="4"/>
        <v>1528069226</v>
      </c>
      <c r="D32" s="71">
        <f t="shared" si="4"/>
        <v>1589504581</v>
      </c>
      <c r="E32" s="71">
        <f>E15+E17+E22+E24</f>
        <v>1682159074</v>
      </c>
      <c r="F32" s="71">
        <f>F15+F17+F22+F24</f>
        <v>1671393923</v>
      </c>
    </row>
    <row r="33" spans="1:6" ht="15.75" x14ac:dyDescent="0.25">
      <c r="A33" s="28" t="s">
        <v>71</v>
      </c>
      <c r="B33" s="10"/>
      <c r="C33" s="34"/>
      <c r="D33" s="34"/>
      <c r="E33" s="70"/>
      <c r="F33" s="70"/>
    </row>
    <row r="34" spans="1:6" x14ac:dyDescent="0.25">
      <c r="A34" s="29" t="s">
        <v>14</v>
      </c>
      <c r="B34" s="70">
        <f>B35+B36</f>
        <v>4116166</v>
      </c>
      <c r="C34" s="70">
        <f>C35+C36</f>
        <v>3948714</v>
      </c>
      <c r="D34" s="70">
        <f>D35+D36</f>
        <v>3857750</v>
      </c>
      <c r="E34" s="70">
        <f>E35+E36</f>
        <v>3952937</v>
      </c>
      <c r="F34" s="70">
        <f>F35+F36</f>
        <v>28899655</v>
      </c>
    </row>
    <row r="35" spans="1:6" ht="47.25" x14ac:dyDescent="0.25">
      <c r="A35" s="5" t="s">
        <v>15</v>
      </c>
      <c r="B35" s="6"/>
      <c r="C35" s="32"/>
      <c r="D35" s="32"/>
      <c r="E35" s="72"/>
      <c r="F35" s="72">
        <v>25000000</v>
      </c>
    </row>
    <row r="36" spans="1:6" ht="15.75" x14ac:dyDescent="0.25">
      <c r="A36" s="5" t="s">
        <v>16</v>
      </c>
      <c r="B36" s="6">
        <v>4116166</v>
      </c>
      <c r="C36" s="32">
        <v>3948714</v>
      </c>
      <c r="D36" s="32">
        <v>3857750</v>
      </c>
      <c r="E36" s="72">
        <v>3952937</v>
      </c>
      <c r="F36" s="72">
        <v>3899655</v>
      </c>
    </row>
    <row r="37" spans="1:6" ht="15.75" x14ac:dyDescent="0.25">
      <c r="A37" s="5" t="s">
        <v>17</v>
      </c>
      <c r="B37" s="6"/>
      <c r="C37" s="32"/>
      <c r="D37" s="32"/>
      <c r="E37" s="33"/>
      <c r="F37" s="33"/>
    </row>
    <row r="38" spans="1:6" ht="15.75" x14ac:dyDescent="0.25">
      <c r="A38" s="5" t="s">
        <v>94</v>
      </c>
      <c r="B38" s="6">
        <v>675000000</v>
      </c>
      <c r="C38" s="32">
        <v>717000000</v>
      </c>
      <c r="D38" s="32">
        <v>764200000</v>
      </c>
      <c r="E38" s="72">
        <v>880200000</v>
      </c>
      <c r="F38" s="72">
        <v>840200000</v>
      </c>
    </row>
    <row r="39" spans="1:6" ht="15.75" x14ac:dyDescent="0.25">
      <c r="A39" s="5" t="s">
        <v>103</v>
      </c>
      <c r="B39" s="6">
        <v>25000000</v>
      </c>
      <c r="C39" s="32">
        <v>25000000</v>
      </c>
      <c r="D39" s="32">
        <v>25000000</v>
      </c>
      <c r="E39" s="72">
        <v>25000000</v>
      </c>
      <c r="F39" s="72"/>
    </row>
    <row r="40" spans="1:6" ht="15.75" x14ac:dyDescent="0.25">
      <c r="A40" s="5" t="s">
        <v>18</v>
      </c>
      <c r="B40" s="6"/>
      <c r="C40" s="32"/>
      <c r="D40" s="32"/>
      <c r="E40" s="72"/>
      <c r="F40" s="72"/>
    </row>
    <row r="41" spans="1:6" ht="31.5" x14ac:dyDescent="0.25">
      <c r="A41" s="5" t="s">
        <v>19</v>
      </c>
      <c r="B41" s="6"/>
      <c r="C41" s="32"/>
      <c r="D41" s="32"/>
      <c r="E41" s="72"/>
      <c r="F41" s="72"/>
    </row>
    <row r="42" spans="1:6" ht="15.75" x14ac:dyDescent="0.25">
      <c r="A42" s="5" t="s">
        <v>20</v>
      </c>
      <c r="B42" s="6">
        <v>331504658</v>
      </c>
      <c r="C42" s="32">
        <v>347583848</v>
      </c>
      <c r="D42" s="32">
        <v>366115591</v>
      </c>
      <c r="E42" s="72">
        <v>345874562</v>
      </c>
      <c r="F42" s="72">
        <v>376496983</v>
      </c>
    </row>
    <row r="43" spans="1:6" ht="15.75" x14ac:dyDescent="0.25">
      <c r="A43" s="5" t="s">
        <v>21</v>
      </c>
      <c r="B43" s="6">
        <v>114880350</v>
      </c>
      <c r="C43" s="32">
        <v>114880350</v>
      </c>
      <c r="D43" s="32">
        <v>114880350</v>
      </c>
      <c r="E43" s="33">
        <v>114880350</v>
      </c>
      <c r="F43" s="72">
        <v>114880350</v>
      </c>
    </row>
    <row r="44" spans="1:6" ht="15.75" x14ac:dyDescent="0.25">
      <c r="A44" s="5" t="s">
        <v>22</v>
      </c>
      <c r="B44" s="6">
        <v>57851835</v>
      </c>
      <c r="C44" s="32">
        <v>26649805</v>
      </c>
      <c r="D44" s="32">
        <v>25056230</v>
      </c>
      <c r="E44" s="72">
        <v>31613118</v>
      </c>
      <c r="F44" s="72">
        <v>35772956</v>
      </c>
    </row>
    <row r="45" spans="1:6" ht="31.5" x14ac:dyDescent="0.25">
      <c r="A45" s="5" t="s">
        <v>23</v>
      </c>
      <c r="B45" s="6">
        <v>290797991</v>
      </c>
      <c r="C45" s="32">
        <v>290084513</v>
      </c>
      <c r="D45" s="32">
        <v>287983761</v>
      </c>
      <c r="E45" s="72">
        <v>277603024</v>
      </c>
      <c r="F45" s="72">
        <v>272615035</v>
      </c>
    </row>
    <row r="46" spans="1:6" ht="15.75" x14ac:dyDescent="0.25">
      <c r="A46" s="5" t="s">
        <v>24</v>
      </c>
      <c r="B46" s="6">
        <v>374826</v>
      </c>
      <c r="C46" s="32">
        <v>453666</v>
      </c>
      <c r="D46" s="32">
        <v>461766</v>
      </c>
      <c r="E46" s="70">
        <v>398466</v>
      </c>
      <c r="F46" s="70">
        <v>425500</v>
      </c>
    </row>
    <row r="47" spans="1:6" ht="15.75" x14ac:dyDescent="0.25">
      <c r="A47" s="5" t="s">
        <v>25</v>
      </c>
      <c r="B47" s="6">
        <v>2964383</v>
      </c>
      <c r="C47" s="32">
        <v>2468330</v>
      </c>
      <c r="D47" s="32">
        <v>1949133</v>
      </c>
      <c r="E47" s="70">
        <v>2636617</v>
      </c>
      <c r="F47" s="70">
        <v>2103444</v>
      </c>
    </row>
    <row r="48" spans="1:6" ht="15.75" x14ac:dyDescent="0.25">
      <c r="A48" s="9"/>
      <c r="B48" s="71">
        <f>B34+B37+B40+B41+B42+B43+B44+B45+B46+B47+B38+B39</f>
        <v>1502490209</v>
      </c>
      <c r="C48" s="71">
        <f>C34+C37+C40+C41+C42+C43+C44+C45+C46+C47+C38+C39</f>
        <v>1528069226</v>
      </c>
      <c r="D48" s="71">
        <f>D34+D37+D40+D41+D42+D43+D44+D45+D46+D47+D38+D39</f>
        <v>1589504581</v>
      </c>
      <c r="E48" s="71">
        <f>E34+E37+E40+E41+E42+E43+E44+E45+E46+E47+E38+E39</f>
        <v>1682159074</v>
      </c>
      <c r="F48" s="71">
        <f>F34+F37+F40+F41+F42+F43+F44+F45+F46+F47+F38</f>
        <v>1671393923</v>
      </c>
    </row>
    <row r="49" spans="1:6" ht="15.75" x14ac:dyDescent="0.25">
      <c r="A49" s="9"/>
      <c r="B49" s="14"/>
      <c r="C49" s="11"/>
      <c r="D49" s="11"/>
    </row>
    <row r="50" spans="1:6" ht="16.5" thickBot="1" x14ac:dyDescent="0.3">
      <c r="A50" s="30" t="s">
        <v>72</v>
      </c>
      <c r="B50" s="16">
        <f>B15/(B9/10)</f>
        <v>24.81901892491263</v>
      </c>
      <c r="C50" s="16">
        <f>C15/(C9/10)</f>
        <v>22.627458851786844</v>
      </c>
      <c r="D50" s="16">
        <f>D15/(D9/10)</f>
        <v>23.144945516447759</v>
      </c>
      <c r="E50" s="20">
        <f>E15/(E9/10)</f>
        <v>24.970645652683064</v>
      </c>
      <c r="F50" s="20">
        <f>F15/(F9/10)</f>
        <v>24.177586801353844</v>
      </c>
    </row>
    <row r="51" spans="1:6" ht="15.75" x14ac:dyDescent="0.25">
      <c r="A51" s="30" t="s">
        <v>73</v>
      </c>
      <c r="B51" s="31">
        <f t="shared" ref="B51:F51" si="5">B9/10</f>
        <v>35269859</v>
      </c>
      <c r="C51" s="31">
        <f t="shared" si="5"/>
        <v>40207639</v>
      </c>
      <c r="D51" s="31">
        <f t="shared" si="5"/>
        <v>40207639</v>
      </c>
      <c r="E51" s="2">
        <f t="shared" si="5"/>
        <v>40207639</v>
      </c>
      <c r="F51" s="2">
        <f t="shared" si="5"/>
        <v>40207639</v>
      </c>
    </row>
    <row r="52" spans="1:6" ht="15.75" x14ac:dyDescent="0.25">
      <c r="A52" s="5"/>
      <c r="B52" s="17"/>
      <c r="C52" s="7"/>
      <c r="D52" s="7"/>
    </row>
    <row r="53" spans="1:6" ht="15.75" x14ac:dyDescent="0.25">
      <c r="A53" s="5"/>
      <c r="B53" s="17"/>
      <c r="C53" s="13"/>
      <c r="D53" s="7"/>
    </row>
    <row r="54" spans="1:6" ht="15.75" x14ac:dyDescent="0.25">
      <c r="A54" s="5"/>
      <c r="B54" s="17"/>
      <c r="C54" s="7"/>
      <c r="D54" s="7"/>
    </row>
    <row r="55" spans="1:6" ht="15.75" x14ac:dyDescent="0.25">
      <c r="A55" s="9"/>
      <c r="B55" s="18"/>
      <c r="C55" s="11"/>
      <c r="D55" s="11"/>
    </row>
    <row r="56" spans="1:6" ht="16.5" thickBot="1" x14ac:dyDescent="0.3">
      <c r="A56" s="15"/>
      <c r="B56" s="19"/>
      <c r="C56" s="16"/>
      <c r="D56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1" sqref="B41"/>
    </sheetView>
  </sheetViews>
  <sheetFormatPr defaultRowHeight="15" x14ac:dyDescent="0.25"/>
  <cols>
    <col min="1" max="1" width="48.5703125" style="2" customWidth="1"/>
    <col min="2" max="2" width="16.7109375" style="2" customWidth="1"/>
    <col min="3" max="4" width="18.5703125" style="2" bestFit="1" customWidth="1"/>
    <col min="5" max="6" width="15.28515625" style="2" bestFit="1" customWidth="1"/>
    <col min="7" max="16384" width="9.140625" style="2"/>
  </cols>
  <sheetData>
    <row r="1" spans="1:6" ht="18.75" x14ac:dyDescent="0.3">
      <c r="A1" s="3" t="s">
        <v>0</v>
      </c>
      <c r="B1" s="3"/>
    </row>
    <row r="2" spans="1:6" ht="15.75" x14ac:dyDescent="0.25">
      <c r="A2" s="51" t="s">
        <v>74</v>
      </c>
    </row>
    <row r="3" spans="1:6" ht="15.75" thickBot="1" x14ac:dyDescent="0.3">
      <c r="A3" s="20" t="s">
        <v>65</v>
      </c>
      <c r="B3" s="76" t="s">
        <v>92</v>
      </c>
      <c r="C3" s="76" t="s">
        <v>91</v>
      </c>
      <c r="D3" s="76" t="s">
        <v>93</v>
      </c>
      <c r="E3" s="76" t="s">
        <v>92</v>
      </c>
      <c r="F3" s="76" t="s">
        <v>91</v>
      </c>
    </row>
    <row r="4" spans="1:6" ht="15.75" x14ac:dyDescent="0.25">
      <c r="A4" s="4"/>
      <c r="B4" s="75">
        <v>43190</v>
      </c>
      <c r="C4" s="75">
        <v>43281</v>
      </c>
      <c r="D4" s="75">
        <v>43373</v>
      </c>
      <c r="E4" s="74">
        <v>43555</v>
      </c>
      <c r="F4" s="74">
        <v>43646</v>
      </c>
    </row>
    <row r="5" spans="1:6" ht="15.75" x14ac:dyDescent="0.25">
      <c r="A5" s="52" t="s">
        <v>75</v>
      </c>
      <c r="B5" s="21"/>
      <c r="C5" s="22"/>
      <c r="D5" s="22"/>
      <c r="E5" s="23"/>
    </row>
    <row r="6" spans="1:6" ht="15.75" x14ac:dyDescent="0.25">
      <c r="A6" s="5" t="s">
        <v>26</v>
      </c>
      <c r="B6" s="6"/>
      <c r="C6" s="32"/>
      <c r="D6" s="32"/>
      <c r="E6" s="33"/>
      <c r="F6" s="67"/>
    </row>
    <row r="7" spans="1:6" ht="15.75" x14ac:dyDescent="0.25">
      <c r="A7" s="5" t="s">
        <v>99</v>
      </c>
      <c r="B7" s="6">
        <v>153925236</v>
      </c>
      <c r="C7" s="32">
        <v>277053367</v>
      </c>
      <c r="D7" s="32">
        <v>410786991</v>
      </c>
      <c r="E7" s="33">
        <v>131257224</v>
      </c>
      <c r="F7" s="2">
        <v>254063812</v>
      </c>
    </row>
    <row r="8" spans="1:6" ht="15.75" x14ac:dyDescent="0.25">
      <c r="A8" s="5" t="s">
        <v>100</v>
      </c>
      <c r="B8" s="6">
        <v>16049662</v>
      </c>
      <c r="C8" s="32">
        <v>26518634</v>
      </c>
      <c r="D8" s="32">
        <v>35443866</v>
      </c>
      <c r="E8" s="33">
        <v>20753711</v>
      </c>
      <c r="F8" s="2">
        <v>33290402</v>
      </c>
    </row>
    <row r="9" spans="1:6" ht="15.75" x14ac:dyDescent="0.25">
      <c r="A9" s="5" t="s">
        <v>27</v>
      </c>
      <c r="B9" s="6"/>
      <c r="C9" s="32"/>
      <c r="D9" s="32"/>
      <c r="E9" s="33"/>
      <c r="F9" s="67"/>
    </row>
    <row r="10" spans="1:6" ht="15.75" x14ac:dyDescent="0.25">
      <c r="A10" s="5" t="s">
        <v>28</v>
      </c>
      <c r="B10" s="6">
        <v>13443514</v>
      </c>
      <c r="C10" s="32">
        <v>27954275</v>
      </c>
      <c r="D10" s="32"/>
      <c r="E10" s="33">
        <v>17903380</v>
      </c>
      <c r="F10" s="67">
        <v>37623668</v>
      </c>
    </row>
    <row r="11" spans="1:6" ht="15.75" x14ac:dyDescent="0.25">
      <c r="A11" s="5" t="s">
        <v>29</v>
      </c>
      <c r="B11" s="6"/>
      <c r="C11" s="32"/>
      <c r="D11" s="32">
        <v>37154030</v>
      </c>
      <c r="E11" s="33"/>
      <c r="F11" s="67"/>
    </row>
    <row r="12" spans="1:6" ht="15.75" x14ac:dyDescent="0.25">
      <c r="A12" s="5" t="s">
        <v>30</v>
      </c>
      <c r="B12" s="6"/>
      <c r="C12" s="32"/>
      <c r="D12" s="32"/>
      <c r="E12" s="33"/>
    </row>
    <row r="13" spans="1:6" ht="15.75" x14ac:dyDescent="0.25">
      <c r="A13" s="52" t="s">
        <v>31</v>
      </c>
      <c r="B13" s="10">
        <f t="shared" ref="B13:E13" si="0">SUM(B14:B18)</f>
        <v>0</v>
      </c>
      <c r="C13" s="10">
        <f t="shared" si="0"/>
        <v>0</v>
      </c>
      <c r="D13" s="10">
        <f t="shared" si="0"/>
        <v>0</v>
      </c>
      <c r="E13" s="10">
        <f t="shared" si="0"/>
        <v>0</v>
      </c>
      <c r="F13" s="10">
        <f>SUM(F14:F18)</f>
        <v>0</v>
      </c>
    </row>
    <row r="14" spans="1:6" ht="15.75" x14ac:dyDescent="0.25">
      <c r="A14" s="5" t="s">
        <v>32</v>
      </c>
      <c r="B14" s="6"/>
      <c r="C14" s="32"/>
      <c r="D14" s="32"/>
      <c r="E14" s="33"/>
      <c r="F14" s="67"/>
    </row>
    <row r="15" spans="1:6" ht="15.75" x14ac:dyDescent="0.25">
      <c r="A15" s="5" t="s">
        <v>33</v>
      </c>
      <c r="B15" s="6"/>
      <c r="C15" s="32"/>
      <c r="D15" s="32"/>
      <c r="E15" s="33"/>
      <c r="F15" s="67"/>
    </row>
    <row r="16" spans="1:6" ht="15.75" x14ac:dyDescent="0.25">
      <c r="A16" s="5" t="s">
        <v>34</v>
      </c>
      <c r="B16" s="6"/>
      <c r="C16" s="32"/>
      <c r="D16" s="32"/>
      <c r="E16" s="33"/>
      <c r="F16" s="67"/>
    </row>
    <row r="17" spans="1:6" ht="15.75" x14ac:dyDescent="0.25">
      <c r="A17" s="5" t="s">
        <v>35</v>
      </c>
      <c r="B17" s="6"/>
      <c r="C17" s="32"/>
      <c r="D17" s="32"/>
      <c r="E17" s="33"/>
      <c r="F17" s="67"/>
    </row>
    <row r="18" spans="1:6" ht="15.75" x14ac:dyDescent="0.25">
      <c r="A18" s="5" t="s">
        <v>36</v>
      </c>
      <c r="B18" s="6"/>
      <c r="C18" s="32"/>
      <c r="D18" s="32"/>
      <c r="E18" s="33"/>
      <c r="F18" s="67"/>
    </row>
    <row r="19" spans="1:6" ht="15.75" x14ac:dyDescent="0.25">
      <c r="A19" s="9"/>
      <c r="B19" s="10">
        <f>SUM(B6:B13)</f>
        <v>183418412</v>
      </c>
      <c r="C19" s="10">
        <f>SUM(C6:C13)</f>
        <v>331526276</v>
      </c>
      <c r="D19" s="10">
        <f>SUM(D6:D13)</f>
        <v>483384887</v>
      </c>
      <c r="E19" s="10">
        <f>SUM(E6:E13)</f>
        <v>169914315</v>
      </c>
      <c r="F19" s="10">
        <f>SUM(F6:F13)</f>
        <v>324977882</v>
      </c>
    </row>
    <row r="20" spans="1:6" ht="15.75" x14ac:dyDescent="0.25">
      <c r="A20" s="9"/>
      <c r="B20" s="10"/>
      <c r="C20" s="34"/>
      <c r="D20" s="34"/>
      <c r="E20" s="35"/>
      <c r="F20" s="70"/>
    </row>
    <row r="21" spans="1:6" x14ac:dyDescent="0.25">
      <c r="A21" s="52" t="s">
        <v>76</v>
      </c>
      <c r="B21" s="20">
        <f t="shared" ref="B21:E21" si="1">SUM(B22:B37)</f>
        <v>157172086</v>
      </c>
      <c r="C21" s="71">
        <f t="shared" si="1"/>
        <v>257389832</v>
      </c>
      <c r="D21" s="71">
        <f t="shared" si="1"/>
        <v>383862901</v>
      </c>
      <c r="E21" s="71">
        <f t="shared" si="1"/>
        <v>126206778</v>
      </c>
      <c r="F21" s="71">
        <f>SUM(F22:F37)</f>
        <v>242317959</v>
      </c>
    </row>
    <row r="22" spans="1:6" ht="15.75" x14ac:dyDescent="0.25">
      <c r="A22" s="5" t="s">
        <v>37</v>
      </c>
      <c r="B22" s="6">
        <v>41279715</v>
      </c>
      <c r="C22" s="32">
        <v>83531673</v>
      </c>
      <c r="D22" s="32">
        <v>127041984</v>
      </c>
      <c r="E22" s="33">
        <v>44327757</v>
      </c>
      <c r="F22" s="70">
        <v>85430929</v>
      </c>
    </row>
    <row r="23" spans="1:6" ht="15.75" x14ac:dyDescent="0.25">
      <c r="A23" s="5" t="s">
        <v>38</v>
      </c>
      <c r="B23" s="6"/>
      <c r="C23" s="32"/>
      <c r="D23" s="32"/>
      <c r="E23" s="33"/>
      <c r="F23" s="72"/>
    </row>
    <row r="24" spans="1:6" ht="15.75" x14ac:dyDescent="0.25">
      <c r="A24" s="5" t="s">
        <v>39</v>
      </c>
      <c r="B24" s="6"/>
      <c r="C24" s="32"/>
      <c r="D24" s="32"/>
      <c r="E24" s="33"/>
      <c r="F24" s="70"/>
    </row>
    <row r="25" spans="1:6" ht="15.75" x14ac:dyDescent="0.25">
      <c r="A25" s="5" t="s">
        <v>40</v>
      </c>
      <c r="B25" s="6"/>
      <c r="C25" s="32"/>
      <c r="D25" s="32"/>
      <c r="E25" s="33"/>
      <c r="F25" s="72"/>
    </row>
    <row r="26" spans="1:6" ht="15.75" x14ac:dyDescent="0.25">
      <c r="A26" s="5" t="s">
        <v>41</v>
      </c>
      <c r="B26" s="6"/>
      <c r="C26" s="32"/>
      <c r="D26" s="32"/>
      <c r="E26" s="33"/>
      <c r="F26" s="72"/>
    </row>
    <row r="27" spans="1:6" ht="15.75" x14ac:dyDescent="0.25">
      <c r="A27" s="5" t="s">
        <v>101</v>
      </c>
      <c r="B27" s="6">
        <v>88189764</v>
      </c>
      <c r="C27" s="32">
        <v>124874677</v>
      </c>
      <c r="D27" s="32">
        <v>185084877</v>
      </c>
      <c r="E27" s="33">
        <v>57210522</v>
      </c>
      <c r="F27" s="70">
        <v>110218929</v>
      </c>
    </row>
    <row r="28" spans="1:6" ht="15.75" x14ac:dyDescent="0.25">
      <c r="A28" s="5" t="s">
        <v>42</v>
      </c>
      <c r="B28" s="6"/>
      <c r="C28" s="32"/>
      <c r="D28" s="32"/>
      <c r="E28" s="33"/>
      <c r="F28" s="70"/>
    </row>
    <row r="29" spans="1:6" ht="15.75" x14ac:dyDescent="0.25">
      <c r="A29" s="5" t="s">
        <v>43</v>
      </c>
      <c r="B29" s="6"/>
      <c r="C29" s="32"/>
      <c r="D29" s="32"/>
      <c r="E29" s="33"/>
      <c r="F29" s="72"/>
    </row>
    <row r="30" spans="1:6" ht="15.75" x14ac:dyDescent="0.25">
      <c r="A30" s="5" t="s">
        <v>44</v>
      </c>
      <c r="B30" s="6"/>
      <c r="C30" s="32"/>
      <c r="D30" s="32"/>
      <c r="E30" s="33"/>
      <c r="F30" s="70"/>
    </row>
    <row r="31" spans="1:6" ht="15.75" x14ac:dyDescent="0.25">
      <c r="A31" s="5" t="s">
        <v>45</v>
      </c>
      <c r="B31" s="6"/>
      <c r="C31" s="32"/>
      <c r="D31" s="32"/>
      <c r="E31" s="33"/>
      <c r="F31" s="72"/>
    </row>
    <row r="32" spans="1:6" ht="15.75" x14ac:dyDescent="0.25">
      <c r="A32" s="5" t="s">
        <v>46</v>
      </c>
      <c r="B32" s="6"/>
      <c r="C32" s="32"/>
      <c r="D32" s="32"/>
      <c r="E32" s="33"/>
      <c r="F32" s="70"/>
    </row>
    <row r="33" spans="1:6" ht="15.75" x14ac:dyDescent="0.25">
      <c r="A33" s="5" t="s">
        <v>47</v>
      </c>
      <c r="B33" s="6"/>
      <c r="C33" s="32"/>
      <c r="D33" s="32"/>
      <c r="E33" s="33"/>
      <c r="F33" s="72"/>
    </row>
    <row r="34" spans="1:6" ht="15.75" x14ac:dyDescent="0.25">
      <c r="A34" s="5" t="s">
        <v>48</v>
      </c>
      <c r="B34" s="6"/>
      <c r="C34" s="32"/>
      <c r="D34" s="32"/>
      <c r="E34" s="33"/>
      <c r="F34" s="70"/>
    </row>
    <row r="35" spans="1:6" ht="15.75" x14ac:dyDescent="0.25">
      <c r="A35" s="5" t="s">
        <v>102</v>
      </c>
      <c r="B35" s="6">
        <v>27702607</v>
      </c>
      <c r="C35" s="32">
        <v>48983482</v>
      </c>
      <c r="D35" s="32">
        <v>71736040</v>
      </c>
      <c r="E35" s="33">
        <v>24668499</v>
      </c>
      <c r="F35" s="70">
        <v>46668101</v>
      </c>
    </row>
    <row r="36" spans="1:6" ht="15.75" x14ac:dyDescent="0.25">
      <c r="A36" s="5" t="s">
        <v>49</v>
      </c>
      <c r="B36" s="6"/>
      <c r="C36" s="32"/>
      <c r="D36" s="32"/>
      <c r="E36" s="33"/>
      <c r="F36" s="70"/>
    </row>
    <row r="37" spans="1:6" ht="15.75" x14ac:dyDescent="0.25">
      <c r="A37" s="5" t="s">
        <v>50</v>
      </c>
      <c r="B37" s="6"/>
      <c r="C37" s="32"/>
      <c r="D37" s="32"/>
      <c r="E37" s="33"/>
      <c r="F37" s="70"/>
    </row>
    <row r="38" spans="1:6" x14ac:dyDescent="0.25">
      <c r="A38" s="30" t="s">
        <v>77</v>
      </c>
      <c r="B38" s="73">
        <f t="shared" ref="B38:E38" si="2">B19-B21</f>
        <v>26246326</v>
      </c>
      <c r="C38" s="73">
        <f t="shared" si="2"/>
        <v>74136444</v>
      </c>
      <c r="D38" s="73">
        <f t="shared" si="2"/>
        <v>99521986</v>
      </c>
      <c r="E38" s="73">
        <f t="shared" si="2"/>
        <v>43707537</v>
      </c>
      <c r="F38" s="70">
        <f>F19-F21</f>
        <v>82659923</v>
      </c>
    </row>
    <row r="39" spans="1:6" ht="15.75" x14ac:dyDescent="0.25">
      <c r="A39" s="26" t="s">
        <v>51</v>
      </c>
      <c r="B39" s="6"/>
      <c r="C39" s="32"/>
      <c r="D39" s="32"/>
      <c r="E39" s="33"/>
      <c r="F39" s="67"/>
    </row>
    <row r="40" spans="1:6" ht="15.75" x14ac:dyDescent="0.25">
      <c r="A40" s="26" t="s">
        <v>78</v>
      </c>
      <c r="B40" s="6">
        <v>3601354</v>
      </c>
      <c r="C40" s="32">
        <v>17058073</v>
      </c>
      <c r="D40" s="32">
        <v>21636698</v>
      </c>
      <c r="E40" s="33">
        <v>11515346</v>
      </c>
      <c r="F40" s="67">
        <v>21990406</v>
      </c>
    </row>
    <row r="41" spans="1:6" ht="15.75" x14ac:dyDescent="0.25">
      <c r="A41" s="26" t="s">
        <v>52</v>
      </c>
      <c r="B41" s="6"/>
      <c r="C41" s="32"/>
      <c r="D41" s="32"/>
      <c r="E41" s="33"/>
    </row>
    <row r="42" spans="1:6" s="56" customFormat="1" ht="15.75" x14ac:dyDescent="0.25">
      <c r="A42" s="90" t="s">
        <v>79</v>
      </c>
      <c r="B42" s="10">
        <f>B38-B39-B40-B41</f>
        <v>22644972</v>
      </c>
      <c r="C42" s="10">
        <f>C38-C40-C41</f>
        <v>57078371</v>
      </c>
      <c r="D42" s="10">
        <f>D38-D40-D41</f>
        <v>77885288</v>
      </c>
      <c r="E42" s="10">
        <f>E38-E40-E41</f>
        <v>32192191</v>
      </c>
      <c r="F42" s="10">
        <f>F38-F40-F41</f>
        <v>60669517</v>
      </c>
    </row>
    <row r="43" spans="1:6" ht="15.75" x14ac:dyDescent="0.25">
      <c r="A43" s="53"/>
      <c r="B43" s="10"/>
      <c r="C43" s="34"/>
      <c r="D43" s="34"/>
      <c r="E43" s="54"/>
    </row>
    <row r="44" spans="1:6" ht="16.5" thickBot="1" x14ac:dyDescent="0.3">
      <c r="A44" s="30" t="s">
        <v>80</v>
      </c>
      <c r="B44" s="16">
        <f>B42/('1'!B9/10)</f>
        <v>0.64204883835798721</v>
      </c>
      <c r="C44" s="16">
        <f>C42/('1'!C9/10)</f>
        <v>1.4195902176698314</v>
      </c>
      <c r="D44" s="16">
        <f>D42/('1'!D9/10)</f>
        <v>1.9370768823307432</v>
      </c>
      <c r="E44" s="16">
        <f>E42/('1'!E9/10)</f>
        <v>0.80064862798832825</v>
      </c>
      <c r="F44" s="16">
        <f>F42/('1'!F9/10)</f>
        <v>1.5089052356444008</v>
      </c>
    </row>
    <row r="45" spans="1:6" ht="15.75" x14ac:dyDescent="0.25">
      <c r="A45" s="55" t="s">
        <v>81</v>
      </c>
      <c r="B45" s="37">
        <f>'1'!B9/10</f>
        <v>35269859</v>
      </c>
      <c r="C45" s="37">
        <f>'1'!C9/10</f>
        <v>40207639</v>
      </c>
      <c r="D45" s="37">
        <f>'1'!D9/10</f>
        <v>40207639</v>
      </c>
      <c r="E45" s="37">
        <f>'1'!E9/10</f>
        <v>40207639</v>
      </c>
      <c r="F45" s="37">
        <f>'1'!F9/10</f>
        <v>40207639</v>
      </c>
    </row>
    <row r="46" spans="1:6" ht="15.75" x14ac:dyDescent="0.25">
      <c r="A46" s="40"/>
      <c r="B46" s="41"/>
      <c r="C46" s="42"/>
      <c r="D46" s="43"/>
      <c r="E46" s="44"/>
    </row>
    <row r="47" spans="1:6" ht="16.5" thickBot="1" x14ac:dyDescent="0.3">
      <c r="A47" s="36"/>
      <c r="B47" s="37"/>
      <c r="C47" s="38"/>
      <c r="D47" s="38"/>
      <c r="E47" s="39"/>
    </row>
    <row r="48" spans="1:6" ht="16.5" thickBot="1" x14ac:dyDescent="0.3">
      <c r="A48" s="40"/>
      <c r="B48" s="41"/>
      <c r="C48" s="45"/>
      <c r="D48" s="46"/>
      <c r="E48" s="47"/>
    </row>
    <row r="49" spans="1:5" ht="16.5" thickBot="1" x14ac:dyDescent="0.3">
      <c r="A49" s="48"/>
      <c r="B49" s="49"/>
      <c r="C49" s="50"/>
      <c r="D49" s="50"/>
      <c r="E49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pane xSplit="1" ySplit="4" topLeftCell="C20" activePane="bottomRight" state="frozen"/>
      <selection pane="topRight" activeCell="B1" sqref="B1"/>
      <selection pane="bottomLeft" activeCell="A5" sqref="A5"/>
      <selection pane="bottomRight" activeCell="A33" sqref="A33"/>
    </sheetView>
  </sheetViews>
  <sheetFormatPr defaultRowHeight="15" x14ac:dyDescent="0.25"/>
  <cols>
    <col min="1" max="1" width="56.28515625" style="1" bestFit="1" customWidth="1"/>
    <col min="2" max="2" width="17" style="1" customWidth="1"/>
    <col min="3" max="3" width="17.140625" style="1" customWidth="1"/>
    <col min="4" max="6" width="18.5703125" style="1" bestFit="1" customWidth="1"/>
    <col min="7" max="7" width="18.140625" style="1" bestFit="1" customWidth="1"/>
    <col min="8" max="16384" width="9.140625" style="1"/>
  </cols>
  <sheetData>
    <row r="1" spans="1:8" ht="18.75" x14ac:dyDescent="0.3">
      <c r="A1" s="3" t="s">
        <v>0</v>
      </c>
      <c r="B1" s="3"/>
      <c r="C1" s="3"/>
    </row>
    <row r="2" spans="1:8" ht="15.75" x14ac:dyDescent="0.25">
      <c r="A2" s="51" t="s">
        <v>82</v>
      </c>
    </row>
    <row r="3" spans="1:8" ht="15.75" thickBot="1" x14ac:dyDescent="0.3">
      <c r="A3" s="20" t="s">
        <v>65</v>
      </c>
      <c r="C3" s="76" t="s">
        <v>92</v>
      </c>
      <c r="D3" s="76" t="s">
        <v>91</v>
      </c>
      <c r="E3" s="76" t="s">
        <v>93</v>
      </c>
      <c r="F3" s="76" t="s">
        <v>92</v>
      </c>
      <c r="G3" s="76" t="s">
        <v>91</v>
      </c>
    </row>
    <row r="4" spans="1:8" ht="15.75" x14ac:dyDescent="0.25">
      <c r="A4" s="57"/>
      <c r="B4" s="58">
        <v>2013</v>
      </c>
      <c r="C4" s="75">
        <v>43190</v>
      </c>
      <c r="D4" s="75">
        <v>43281</v>
      </c>
      <c r="E4" s="75">
        <v>43373</v>
      </c>
      <c r="F4" s="74">
        <v>43555</v>
      </c>
      <c r="G4" s="74">
        <v>43646</v>
      </c>
    </row>
    <row r="5" spans="1:8" x14ac:dyDescent="0.25">
      <c r="A5" s="30" t="s">
        <v>83</v>
      </c>
      <c r="B5" s="66"/>
      <c r="C5" s="78"/>
      <c r="D5" s="78"/>
      <c r="E5" s="78"/>
      <c r="F5" s="79"/>
      <c r="G5" s="87"/>
      <c r="H5" s="80"/>
    </row>
    <row r="6" spans="1:8" x14ac:dyDescent="0.25">
      <c r="A6" s="59" t="s">
        <v>53</v>
      </c>
      <c r="B6" s="60">
        <v>399574097</v>
      </c>
      <c r="C6" s="88">
        <v>199011533</v>
      </c>
      <c r="D6" s="81">
        <v>371984104</v>
      </c>
      <c r="E6" s="81">
        <v>550247657</v>
      </c>
      <c r="F6" s="82">
        <v>180523571</v>
      </c>
      <c r="G6" s="87">
        <v>374742649</v>
      </c>
      <c r="H6" s="80"/>
    </row>
    <row r="7" spans="1:8" x14ac:dyDescent="0.25">
      <c r="A7" s="59" t="s">
        <v>54</v>
      </c>
      <c r="B7" s="60"/>
      <c r="C7" s="88">
        <v>-7957766</v>
      </c>
      <c r="D7" s="81">
        <v>-15844717</v>
      </c>
      <c r="E7" s="81">
        <v>-23234838</v>
      </c>
      <c r="F7" s="82">
        <v>-8189453</v>
      </c>
      <c r="G7" s="87">
        <v>-22971220</v>
      </c>
      <c r="H7" s="80"/>
    </row>
    <row r="8" spans="1:8" x14ac:dyDescent="0.25">
      <c r="A8" s="59" t="s">
        <v>55</v>
      </c>
      <c r="B8" s="61">
        <v>-242314196</v>
      </c>
      <c r="C8" s="88">
        <v>-136716487</v>
      </c>
      <c r="D8" s="81">
        <v>-284857578</v>
      </c>
      <c r="E8" s="81">
        <v>-399443924</v>
      </c>
      <c r="F8" s="82">
        <v>-110308367</v>
      </c>
      <c r="G8" s="87">
        <v>-268479452</v>
      </c>
      <c r="H8" s="80"/>
    </row>
    <row r="9" spans="1:8" x14ac:dyDescent="0.25">
      <c r="A9" s="62"/>
      <c r="B9" s="63">
        <f>B6+B7+B8</f>
        <v>157259901</v>
      </c>
      <c r="C9" s="85">
        <f>C6+C7+C8</f>
        <v>54337280</v>
      </c>
      <c r="D9" s="85">
        <f t="shared" ref="D9:F9" si="0">D6+D7+D8</f>
        <v>71281809</v>
      </c>
      <c r="E9" s="85">
        <f t="shared" si="0"/>
        <v>127568895</v>
      </c>
      <c r="F9" s="85">
        <f t="shared" si="0"/>
        <v>62025751</v>
      </c>
      <c r="G9" s="89">
        <f>SUM(G6:G8)</f>
        <v>83291977</v>
      </c>
      <c r="H9" s="80"/>
    </row>
    <row r="10" spans="1:8" x14ac:dyDescent="0.25">
      <c r="A10" s="30" t="s">
        <v>84</v>
      </c>
      <c r="B10" s="63"/>
      <c r="C10" s="85"/>
      <c r="D10" s="83"/>
      <c r="E10" s="83"/>
      <c r="F10" s="84"/>
      <c r="G10" s="87"/>
      <c r="H10" s="80"/>
    </row>
    <row r="11" spans="1:8" x14ac:dyDescent="0.25">
      <c r="A11" s="59" t="s">
        <v>56</v>
      </c>
      <c r="B11" s="61">
        <v>-69279000</v>
      </c>
      <c r="C11" s="88"/>
      <c r="D11" s="81">
        <v>10058106</v>
      </c>
      <c r="E11" s="81">
        <v>-129200000</v>
      </c>
      <c r="F11" s="82">
        <v>-61500000</v>
      </c>
      <c r="G11" s="87">
        <v>18655577</v>
      </c>
      <c r="H11" s="80"/>
    </row>
    <row r="12" spans="1:8" x14ac:dyDescent="0.25">
      <c r="A12" s="59" t="s">
        <v>57</v>
      </c>
      <c r="B12" s="61">
        <v>-22899244</v>
      </c>
      <c r="C12" s="88">
        <v>-901085</v>
      </c>
      <c r="D12" s="81">
        <v>-5715848</v>
      </c>
      <c r="E12" s="81">
        <v>-9078019</v>
      </c>
      <c r="F12" s="82">
        <v>-177837</v>
      </c>
      <c r="G12" s="87">
        <v>-356747</v>
      </c>
      <c r="H12" s="80"/>
    </row>
    <row r="13" spans="1:8" x14ac:dyDescent="0.25">
      <c r="A13" s="59" t="s">
        <v>58</v>
      </c>
      <c r="B13" s="60"/>
      <c r="C13" s="88">
        <v>-40000000</v>
      </c>
      <c r="D13" s="81">
        <v>-82000000</v>
      </c>
      <c r="E13" s="81">
        <v>500000</v>
      </c>
      <c r="F13" s="82"/>
      <c r="G13" s="87">
        <v>-21500000</v>
      </c>
      <c r="H13" s="80"/>
    </row>
    <row r="14" spans="1:8" x14ac:dyDescent="0.25">
      <c r="A14" s="59" t="s">
        <v>59</v>
      </c>
      <c r="B14" s="60"/>
      <c r="C14" s="88">
        <v>11889932</v>
      </c>
      <c r="D14" s="81">
        <v>500000</v>
      </c>
      <c r="E14" s="81">
        <v>2739646</v>
      </c>
      <c r="F14" s="82">
        <v>14671596</v>
      </c>
      <c r="G14" s="87"/>
      <c r="H14" s="80"/>
    </row>
    <row r="15" spans="1:8" x14ac:dyDescent="0.25">
      <c r="A15" s="59" t="s">
        <v>60</v>
      </c>
      <c r="B15" s="60"/>
      <c r="C15" s="88">
        <v>-939311</v>
      </c>
      <c r="D15" s="81">
        <v>-939311</v>
      </c>
      <c r="E15" s="81">
        <v>-939311</v>
      </c>
      <c r="F15" s="82">
        <v>-3000000</v>
      </c>
      <c r="G15" s="87">
        <v>-3600000</v>
      </c>
      <c r="H15" s="80"/>
    </row>
    <row r="16" spans="1:8" x14ac:dyDescent="0.25">
      <c r="A16" s="59" t="s">
        <v>61</v>
      </c>
      <c r="B16" s="60"/>
      <c r="C16" s="88"/>
      <c r="D16" s="81"/>
      <c r="E16" s="81"/>
      <c r="F16" s="82"/>
      <c r="G16" s="87"/>
      <c r="H16" s="80"/>
    </row>
    <row r="17" spans="1:8" x14ac:dyDescent="0.25">
      <c r="A17" s="59" t="s">
        <v>62</v>
      </c>
      <c r="B17" s="60"/>
      <c r="C17" s="88"/>
      <c r="D17" s="81"/>
      <c r="E17" s="81"/>
      <c r="F17" s="82"/>
      <c r="G17" s="87"/>
      <c r="H17" s="80"/>
    </row>
    <row r="18" spans="1:8" x14ac:dyDescent="0.25">
      <c r="A18" s="62"/>
      <c r="B18" s="63">
        <f>SUM(B11:B17)</f>
        <v>-92178244</v>
      </c>
      <c r="C18" s="85">
        <f>SUM(C11:C17)</f>
        <v>-29950464</v>
      </c>
      <c r="D18" s="85">
        <f t="shared" ref="D18:G18" si="1">SUM(D11:D17)</f>
        <v>-78097053</v>
      </c>
      <c r="E18" s="85">
        <f t="shared" si="1"/>
        <v>-135977684</v>
      </c>
      <c r="F18" s="85">
        <f t="shared" si="1"/>
        <v>-50006241</v>
      </c>
      <c r="G18" s="85">
        <f t="shared" si="1"/>
        <v>-6801170</v>
      </c>
      <c r="H18" s="80"/>
    </row>
    <row r="19" spans="1:8" x14ac:dyDescent="0.25">
      <c r="A19" s="30" t="s">
        <v>85</v>
      </c>
      <c r="B19" s="63"/>
      <c r="C19" s="85"/>
      <c r="D19" s="83"/>
      <c r="E19" s="83"/>
      <c r="F19" s="84"/>
      <c r="G19" s="87"/>
      <c r="H19" s="80"/>
    </row>
    <row r="20" spans="1:8" x14ac:dyDescent="0.25">
      <c r="A20" s="59" t="s">
        <v>63</v>
      </c>
      <c r="B20" s="63">
        <v>-20411800</v>
      </c>
      <c r="C20" s="85"/>
      <c r="D20" s="83"/>
      <c r="E20" s="83"/>
      <c r="F20" s="84"/>
      <c r="G20" s="87">
        <v>-60311459</v>
      </c>
      <c r="H20" s="80"/>
    </row>
    <row r="21" spans="1:8" x14ac:dyDescent="0.25">
      <c r="A21" s="62"/>
      <c r="B21" s="63">
        <f>B20</f>
        <v>-20411800</v>
      </c>
      <c r="C21" s="85">
        <f>C20</f>
        <v>0</v>
      </c>
      <c r="D21" s="85">
        <f t="shared" ref="D21:G21" si="2">D20</f>
        <v>0</v>
      </c>
      <c r="E21" s="85">
        <f t="shared" si="2"/>
        <v>0</v>
      </c>
      <c r="F21" s="85">
        <f t="shared" si="2"/>
        <v>0</v>
      </c>
      <c r="G21" s="85">
        <f t="shared" si="2"/>
        <v>-60311459</v>
      </c>
      <c r="H21" s="80"/>
    </row>
    <row r="22" spans="1:8" x14ac:dyDescent="0.25">
      <c r="A22" s="62"/>
      <c r="B22" s="63"/>
      <c r="C22" s="85"/>
      <c r="D22" s="83"/>
      <c r="E22" s="83"/>
      <c r="F22" s="84"/>
      <c r="G22" s="87"/>
      <c r="H22" s="80"/>
    </row>
    <row r="23" spans="1:8" x14ac:dyDescent="0.25">
      <c r="A23" s="20" t="s">
        <v>86</v>
      </c>
      <c r="B23" s="63">
        <f>B21+B18+B9</f>
        <v>44669857</v>
      </c>
      <c r="C23" s="85">
        <f>C21+C18+C9</f>
        <v>24386816</v>
      </c>
      <c r="D23" s="87">
        <f t="shared" ref="D23:F23" si="3">D9+D18+D21</f>
        <v>-6815244</v>
      </c>
      <c r="E23" s="87">
        <f t="shared" si="3"/>
        <v>-8408789</v>
      </c>
      <c r="F23" s="87">
        <f t="shared" si="3"/>
        <v>12019510</v>
      </c>
      <c r="G23" s="87">
        <f>G9+G18+G21</f>
        <v>16179348</v>
      </c>
      <c r="H23" s="80"/>
    </row>
    <row r="24" spans="1:8" x14ac:dyDescent="0.25">
      <c r="A24" s="55" t="s">
        <v>87</v>
      </c>
      <c r="B24" s="61">
        <v>26305071</v>
      </c>
      <c r="C24" s="88">
        <v>33465019</v>
      </c>
      <c r="D24" s="81">
        <v>33465019</v>
      </c>
      <c r="E24" s="83">
        <v>33465019</v>
      </c>
      <c r="F24" s="82">
        <v>19593608</v>
      </c>
      <c r="G24" s="87">
        <v>19593608</v>
      </c>
      <c r="H24" s="80"/>
    </row>
    <row r="25" spans="1:8" x14ac:dyDescent="0.25">
      <c r="A25" s="30" t="s">
        <v>88</v>
      </c>
      <c r="B25" s="63">
        <f>B23+B24</f>
        <v>70974928</v>
      </c>
      <c r="C25" s="85">
        <f>C23+C24</f>
        <v>57851835</v>
      </c>
      <c r="D25" s="89">
        <f>SUM(D23:D24)</f>
        <v>26649775</v>
      </c>
      <c r="E25" s="89">
        <f>SUM(E23:E24)</f>
        <v>25056230</v>
      </c>
      <c r="F25" s="89">
        <f>SUM(F23:F24)</f>
        <v>31613118</v>
      </c>
      <c r="G25" s="89">
        <f>SUM(G23:G24)</f>
        <v>35772956</v>
      </c>
      <c r="H25" s="80"/>
    </row>
    <row r="26" spans="1:8" x14ac:dyDescent="0.25">
      <c r="A26" s="53"/>
      <c r="B26" s="63"/>
      <c r="C26" s="85"/>
      <c r="D26" s="83"/>
      <c r="E26" s="83"/>
      <c r="F26" s="85"/>
      <c r="G26" s="87"/>
      <c r="H26" s="80"/>
    </row>
    <row r="27" spans="1:8" ht="15.75" thickBot="1" x14ac:dyDescent="0.3">
      <c r="A27" s="30" t="s">
        <v>89</v>
      </c>
      <c r="B27" s="64" t="e">
        <f>B9/('1'!#REF!/10)</f>
        <v>#REF!</v>
      </c>
      <c r="C27" s="64">
        <f>C9/('1'!B9/10)</f>
        <v>1.540615175127295</v>
      </c>
      <c r="D27" s="64">
        <f>D9/('1'!C9/10)</f>
        <v>1.772842444193254</v>
      </c>
      <c r="E27" s="64">
        <f>E9/('1'!D9/10)</f>
        <v>3.172752695078664</v>
      </c>
      <c r="F27" s="64">
        <f>F9/('1'!E9/10)</f>
        <v>1.5426359901410773</v>
      </c>
      <c r="G27" s="64">
        <f>G9/('1'!F9/10)</f>
        <v>2.0715460810817565</v>
      </c>
    </row>
    <row r="28" spans="1:8" ht="15.75" x14ac:dyDescent="0.25">
      <c r="A28" s="30" t="s">
        <v>90</v>
      </c>
      <c r="B28" s="65">
        <v>21636720</v>
      </c>
      <c r="C28" s="86">
        <f>'1'!B9/10</f>
        <v>35269859</v>
      </c>
      <c r="D28" s="86">
        <f>'1'!C9/10</f>
        <v>40207639</v>
      </c>
      <c r="E28" s="86">
        <f>'1'!D9/10</f>
        <v>40207639</v>
      </c>
      <c r="F28" s="86">
        <f>'1'!E9/10</f>
        <v>40207639</v>
      </c>
      <c r="G28" s="86">
        <f>'1'!F9/10</f>
        <v>40207639</v>
      </c>
    </row>
    <row r="29" spans="1:8" ht="15.75" x14ac:dyDescent="0.25">
      <c r="A29" s="5"/>
      <c r="B29" s="17"/>
      <c r="C29" s="17"/>
      <c r="D29" s="7"/>
      <c r="E29" s="7"/>
      <c r="F29" s="8"/>
    </row>
    <row r="30" spans="1:8" ht="15.75" x14ac:dyDescent="0.25">
      <c r="A30" s="9"/>
      <c r="B30" s="18"/>
      <c r="C30" s="18"/>
      <c r="D30" s="11"/>
      <c r="E30" s="11"/>
      <c r="F30" s="12"/>
    </row>
    <row r="31" spans="1:8" ht="15.75" x14ac:dyDescent="0.25">
      <c r="A31" s="9"/>
      <c r="B31" s="18"/>
      <c r="C31" s="18"/>
      <c r="D31" s="11"/>
      <c r="E31" s="11"/>
      <c r="F31" s="12"/>
    </row>
    <row r="32" spans="1:8" ht="15.75" x14ac:dyDescent="0.25">
      <c r="A32" s="5"/>
      <c r="B32" s="17"/>
      <c r="C32" s="17"/>
      <c r="D32" s="7"/>
      <c r="E32" s="7"/>
      <c r="F32" s="8"/>
    </row>
    <row r="33" spans="1:6" ht="15.75" x14ac:dyDescent="0.25">
      <c r="A33" s="9"/>
      <c r="B33" s="18"/>
      <c r="C33" s="18"/>
      <c r="D33" s="11"/>
      <c r="E33" s="11"/>
      <c r="F33" s="12"/>
    </row>
    <row r="34" spans="1:6" ht="16.5" thickBot="1" x14ac:dyDescent="0.3">
      <c r="A34" s="15"/>
      <c r="B34" s="19"/>
      <c r="C34" s="19"/>
      <c r="D34" s="16"/>
      <c r="E34" s="16"/>
      <c r="F34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2020-04-12T06:06:34Z</dcterms:modified>
</cp:coreProperties>
</file>