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22" i="1" l="1"/>
  <c r="E23" i="3" l="1"/>
  <c r="E19" i="3"/>
  <c r="F34" i="2"/>
  <c r="F10" i="2"/>
  <c r="F22" i="1"/>
  <c r="C19" i="3"/>
  <c r="D19" i="3"/>
  <c r="F19" i="3"/>
  <c r="C15" i="3"/>
  <c r="D15" i="3"/>
  <c r="E15" i="3"/>
  <c r="C10" i="3"/>
  <c r="D10" i="3"/>
  <c r="D21" i="3" s="1"/>
  <c r="D23" i="3" s="1"/>
  <c r="E10" i="3"/>
  <c r="F10" i="3"/>
  <c r="B35" i="2"/>
  <c r="C35" i="2"/>
  <c r="D35" i="2"/>
  <c r="E35" i="2"/>
  <c r="C42" i="1"/>
  <c r="D42" i="1"/>
  <c r="E42" i="1"/>
  <c r="B42" i="1"/>
  <c r="C22" i="1"/>
  <c r="D22" i="1"/>
  <c r="E22" i="1"/>
  <c r="C15" i="1"/>
  <c r="E15" i="1"/>
  <c r="C13" i="1"/>
  <c r="C29" i="1" s="1"/>
  <c r="C9" i="1"/>
  <c r="D9" i="1"/>
  <c r="D13" i="1" s="1"/>
  <c r="E9" i="1"/>
  <c r="E13" i="1" s="1"/>
  <c r="C21" i="3" l="1"/>
  <c r="C23" i="3" s="1"/>
  <c r="D29" i="1"/>
  <c r="E21" i="3"/>
  <c r="E29" i="1"/>
  <c r="F15" i="3"/>
  <c r="F21" i="3" s="1"/>
  <c r="F35" i="2"/>
  <c r="F23" i="3" l="1"/>
  <c r="F25" i="3"/>
  <c r="F15" i="2"/>
  <c r="F17" i="2"/>
  <c r="F45" i="1"/>
  <c r="F42" i="1"/>
  <c r="F15" i="1"/>
  <c r="F9" i="1"/>
  <c r="F13" i="1" s="1"/>
  <c r="F29" i="2" l="1"/>
  <c r="F32" i="2" s="1"/>
  <c r="F44" i="1"/>
  <c r="F29" i="1"/>
  <c r="B45" i="1"/>
  <c r="C45" i="1"/>
  <c r="D45" i="1"/>
  <c r="E45" i="1"/>
  <c r="B17" i="2" l="1"/>
  <c r="C17" i="2"/>
  <c r="D17" i="2"/>
  <c r="E17" i="2"/>
  <c r="B10" i="2"/>
  <c r="B15" i="2" s="1"/>
  <c r="C10" i="2"/>
  <c r="C15" i="2" s="1"/>
  <c r="D15" i="2"/>
  <c r="E10" i="2"/>
  <c r="E15" i="2" s="1"/>
  <c r="E29" i="2" l="1"/>
  <c r="E32" i="2" s="1"/>
  <c r="B29" i="2"/>
  <c r="B32" i="2" s="1"/>
  <c r="B34" i="2" s="1"/>
  <c r="C29" i="2"/>
  <c r="C32" i="2" s="1"/>
  <c r="D29" i="2"/>
  <c r="D32" i="2" s="1"/>
  <c r="B10" i="3" l="1"/>
  <c r="B25" i="3" l="1"/>
  <c r="B19" i="3"/>
  <c r="B15" i="3"/>
  <c r="B15" i="1"/>
  <c r="B9" i="1"/>
  <c r="B13" i="1" s="1"/>
  <c r="B44" i="1" s="1"/>
  <c r="B21" i="3" l="1"/>
  <c r="B23" i="3" s="1"/>
  <c r="B29" i="1"/>
  <c r="D25" i="3"/>
  <c r="E25" i="3"/>
  <c r="C25" i="3"/>
  <c r="D34" i="2"/>
  <c r="E34" i="2"/>
  <c r="C34" i="2"/>
  <c r="D44" i="1"/>
  <c r="E44" i="1"/>
  <c r="C44" i="1"/>
</calcChain>
</file>

<file path=xl/sharedStrings.xml><?xml version="1.0" encoding="utf-8"?>
<sst xmlns="http://schemas.openxmlformats.org/spreadsheetml/2006/main" count="102" uniqueCount="87">
  <si>
    <t>Reserve For Exceptional Losses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</si>
  <si>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</si>
  <si>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</si>
  <si>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</si>
  <si>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</si>
  <si>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</si>
  <si>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</si>
  <si>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</si>
  <si>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</si>
  <si>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</si>
  <si>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</si>
  <si>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</si>
  <si>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Long Term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</si>
  <si>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</si>
  <si>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</si>
  <si>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</si>
  <si>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</si>
  <si>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</si>
  <si>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Stock Of Stationary</t>
  </si>
  <si>
    <t>Insurance Stamps In Hand</t>
  </si>
  <si>
    <t>Deferred Tax Assets</t>
  </si>
  <si>
    <t>Interest Income</t>
  </si>
  <si>
    <t>Other Income/ Misc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</si>
  <si>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</si>
  <si>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</si>
  <si>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</si>
  <si>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</si>
  <si>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</si>
  <si>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Employee Contribution To P.F.</t>
  </si>
  <si>
    <t>Provision For Gratuity</t>
  </si>
  <si>
    <t>Subscription</t>
  </si>
  <si>
    <t>Other Expenses</t>
  </si>
  <si>
    <t>Registration &amp; Renewal</t>
  </si>
  <si>
    <t>Deffered Tax Expense</t>
  </si>
  <si>
    <t>Collection From Premium &amp; Other Income</t>
  </si>
  <si>
    <t>Income Tax Paid</t>
  </si>
  <si>
    <t>Payment For Management Exp. Re-Insurance &amp; Claim</t>
  </si>
  <si>
    <t>Acquisition Of Fixed Asset</t>
  </si>
  <si>
    <t>Investment In Share/ Purchase of Share</t>
  </si>
  <si>
    <t>Investment In Bond/ Mutual Funds</t>
  </si>
  <si>
    <t>Loan Repayment To Bank</t>
  </si>
  <si>
    <t>Bank Overdraft</t>
  </si>
  <si>
    <t>Others</t>
  </si>
  <si>
    <t>Northern general Insurance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</si>
  <si>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</si>
  <si>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</si>
  <si>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</si>
  <si>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</si>
  <si>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</si>
  <si>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</si>
  <si>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</si>
  <si>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</si>
  <si>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</si>
  <si>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</si>
  <si>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</si>
  <si>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</si>
  <si>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</si>
  <si>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</si>
  <si>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</si>
  <si>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</si>
  <si>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</si>
  <si>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</si>
  <si>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</si>
  <si>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</si>
  <si>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</si>
  <si>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</si>
  <si>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</si>
  <si>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</si>
  <si>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</si>
  <si>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</si>
  <si>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</si>
  <si>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Northern General Insurance</t>
  </si>
  <si>
    <t>Deferred Tax Liabiliites</t>
  </si>
  <si>
    <t>Deferred Tax Income</t>
  </si>
  <si>
    <t>Dividend paid</t>
  </si>
  <si>
    <t>Quarter 1</t>
  </si>
  <si>
    <t>Quarter 3</t>
  </si>
  <si>
    <t>Quarter 2</t>
  </si>
  <si>
    <t xml:space="preserve">Premium net </t>
  </si>
  <si>
    <t>Re insuance commision</t>
  </si>
  <si>
    <t>Unexpired risks adjustment</t>
  </si>
  <si>
    <t>Claim (Net)</t>
  </si>
  <si>
    <t>Commission</t>
  </si>
  <si>
    <t>Expenses of management</t>
  </si>
  <si>
    <t>Reserve and fund</t>
  </si>
  <si>
    <t>Provision &amp; other laibilities</t>
  </si>
  <si>
    <t>Receivable and other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</si>
</sst>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Times New Roman"/>
      <family val="1"/>
    </font>
    <font>
      <sz val="12"/>
      <name val="Arial MT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5" fillId="0" borderId="0"/>
  </cellStyleXfs>
  <cellXfs count="119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" fontId="3" fillId="0" borderId="0" xfId="0" applyNumberFormat="1" applyFont="1" applyFill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5" fillId="0" borderId="0" xfId="0" applyFont="1"/>
    <xf numFmtId="0" fontId="1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3" fontId="11" fillId="0" borderId="0" xfId="0" applyNumberFormat="1" applyFont="1" applyFill="1" applyBorder="1" applyAlignment="1">
      <alignment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7" fillId="0" borderId="1" xfId="0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164" fontId="7" fillId="0" borderId="0" xfId="1" applyNumberFormat="1" applyFont="1" applyFill="1" applyBorder="1" applyAlignment="1">
      <alignment horizontal="center" wrapText="1"/>
    </xf>
    <xf numFmtId="164" fontId="7" fillId="0" borderId="0" xfId="1" applyNumberFormat="1" applyFont="1" applyFill="1" applyBorder="1" applyAlignment="1">
      <alignment horizontal="right" wrapText="1"/>
    </xf>
    <xf numFmtId="164" fontId="7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5" fontId="11" fillId="0" borderId="0" xfId="0" applyNumberFormat="1" applyFont="1" applyFill="1" applyBorder="1" applyAlignment="1">
      <alignment horizontal="right" wrapText="1"/>
    </xf>
    <xf numFmtId="15" fontId="11" fillId="0" borderId="3" xfId="0" applyNumberFormat="1" applyFont="1" applyFill="1" applyBorder="1" applyAlignment="1">
      <alignment horizontal="right" wrapText="1"/>
    </xf>
    <xf numFmtId="15" fontId="11" fillId="0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0" fillId="0" borderId="0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/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5" fillId="0" borderId="7" xfId="1" applyNumberFormat="1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164" fontId="14" fillId="0" borderId="0" xfId="1" applyNumberFormat="1" applyFont="1" applyFill="1" applyBorder="1" applyProtection="1"/>
    <xf numFmtId="164" fontId="14" fillId="0" borderId="0" xfId="1" applyNumberFormat="1" applyFont="1" applyFill="1" applyProtection="1"/>
    <xf numFmtId="164" fontId="14" fillId="0" borderId="0" xfId="2" applyNumberFormat="1" applyFont="1" applyFill="1" applyProtection="1"/>
    <xf numFmtId="0" fontId="17" fillId="0" borderId="0" xfId="2" applyFont="1" applyFill="1" applyProtection="1"/>
    <xf numFmtId="164" fontId="14" fillId="0" borderId="0" xfId="1" applyNumberFormat="1" applyFont="1" applyFill="1"/>
    <xf numFmtId="164" fontId="18" fillId="0" borderId="0" xfId="1" applyNumberFormat="1" applyFont="1" applyFill="1" applyBorder="1" applyAlignment="1">
      <alignment horizontal="right" vertical="top" wrapText="1"/>
    </xf>
    <xf numFmtId="0" fontId="17" fillId="0" borderId="4" xfId="0" applyFont="1" applyFill="1" applyBorder="1" applyAlignment="1">
      <alignment vertical="top" wrapText="1"/>
    </xf>
    <xf numFmtId="164" fontId="17" fillId="0" borderId="0" xfId="1" applyNumberFormat="1" applyFont="1" applyFill="1" applyProtection="1"/>
    <xf numFmtId="164" fontId="17" fillId="0" borderId="0" xfId="1" applyNumberFormat="1" applyFont="1" applyFill="1"/>
    <xf numFmtId="164" fontId="3" fillId="3" borderId="0" xfId="1" applyNumberFormat="1" applyFont="1" applyFill="1"/>
    <xf numFmtId="2" fontId="3" fillId="3" borderId="7" xfId="0" applyNumberFormat="1" applyFont="1" applyFill="1" applyBorder="1" applyAlignment="1">
      <alignment horizontal="right" vertical="top" wrapText="1"/>
    </xf>
    <xf numFmtId="2" fontId="11" fillId="3" borderId="7" xfId="0" applyNumberFormat="1" applyFont="1" applyFill="1" applyBorder="1" applyAlignment="1">
      <alignment horizontal="right" vertical="top" wrapText="1"/>
    </xf>
    <xf numFmtId="37" fontId="14" fillId="0" borderId="0" xfId="2" applyNumberFormat="1" applyFont="1" applyFill="1" applyProtection="1"/>
    <xf numFmtId="164" fontId="14" fillId="0" borderId="0" xfId="1" applyNumberFormat="1" applyFont="1" applyFill="1" applyBorder="1" applyAlignment="1" applyProtection="1">
      <alignment horizontal="right"/>
    </xf>
    <xf numFmtId="37" fontId="14" fillId="0" borderId="0" xfId="2" applyNumberFormat="1" applyFont="1" applyFill="1" applyBorder="1" applyProtection="1"/>
    <xf numFmtId="3" fontId="14" fillId="0" borderId="0" xfId="2" applyNumberFormat="1" applyFont="1" applyFill="1" applyProtection="1"/>
    <xf numFmtId="3" fontId="16" fillId="0" borderId="0" xfId="2" applyNumberFormat="1" applyFont="1" applyFill="1" applyProtection="1"/>
  </cellXfs>
  <cellStyles count="3">
    <cellStyle name="Comma" xfId="1" builtinId="3"/>
    <cellStyle name="Normal" xfId="0" builtinId="0"/>
    <cellStyle name="Normal_Aotoaccounts-2007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defaultRowHeight="15"/>
  <cols>
    <col min="1" max="1" width="44.85546875" style="2" customWidth="1"/>
    <col min="2" max="2" width="16" style="2" customWidth="1"/>
    <col min="3" max="5" width="16.28515625" style="2" bestFit="1" customWidth="1"/>
    <col min="6" max="6" width="16.85546875" style="2" bestFit="1" customWidth="1"/>
    <col min="7" max="16384" width="9.140625" style="2"/>
  </cols>
  <sheetData>
    <row r="1" spans="1:6" ht="18.75">
      <c r="A1" s="3" t="s">
        <v>71</v>
      </c>
      <c r="B1" s="3"/>
    </row>
    <row r="2" spans="1:6">
      <c r="A2" s="27" t="s">
        <v>44</v>
      </c>
    </row>
    <row r="3" spans="1:6" ht="15.75" thickBot="1">
      <c r="A3" s="27" t="s">
        <v>45</v>
      </c>
      <c r="B3" s="79" t="s">
        <v>76</v>
      </c>
      <c r="C3" s="79" t="s">
        <v>75</v>
      </c>
      <c r="D3" s="79" t="s">
        <v>77</v>
      </c>
      <c r="E3" s="79" t="s">
        <v>76</v>
      </c>
      <c r="F3" s="79" t="s">
        <v>75</v>
      </c>
    </row>
    <row r="4" spans="1:6">
      <c r="A4" s="4"/>
      <c r="B4" s="78">
        <v>43008</v>
      </c>
      <c r="C4" s="78">
        <v>43190</v>
      </c>
      <c r="D4" s="78">
        <v>43281</v>
      </c>
      <c r="E4" s="77">
        <v>43373</v>
      </c>
      <c r="F4" s="76">
        <v>43555</v>
      </c>
    </row>
    <row r="5" spans="1:6" ht="15.75">
      <c r="A5" s="31" t="s">
        <v>46</v>
      </c>
      <c r="B5" s="28"/>
      <c r="C5" s="29"/>
      <c r="D5" s="29"/>
      <c r="E5" s="30"/>
    </row>
    <row r="6" spans="1:6" ht="15.75">
      <c r="A6" s="32"/>
      <c r="B6" s="28"/>
      <c r="C6" s="29"/>
      <c r="D6" s="29"/>
      <c r="E6" s="30"/>
    </row>
    <row r="7" spans="1:6">
      <c r="A7" s="33" t="s">
        <v>47</v>
      </c>
      <c r="B7" s="80"/>
      <c r="C7" s="81"/>
      <c r="D7" s="81"/>
      <c r="E7" s="82"/>
      <c r="F7" s="83"/>
    </row>
    <row r="8" spans="1:6">
      <c r="A8" s="34" t="s">
        <v>48</v>
      </c>
      <c r="B8" s="84">
        <v>426596110</v>
      </c>
      <c r="C8" s="85">
        <v>426596110</v>
      </c>
      <c r="D8" s="114">
        <v>426596110</v>
      </c>
      <c r="E8" s="86">
        <v>426596110</v>
      </c>
      <c r="F8" s="102">
        <v>426596110</v>
      </c>
    </row>
    <row r="9" spans="1:6">
      <c r="A9" s="34" t="s">
        <v>49</v>
      </c>
      <c r="B9" s="9">
        <f>SUM(B10:B12)</f>
        <v>516785437</v>
      </c>
      <c r="C9" s="9">
        <f t="shared" ref="C9:E9" si="0">SUM(C10:C12)</f>
        <v>550618558</v>
      </c>
      <c r="D9" s="9">
        <f t="shared" si="0"/>
        <v>436676902</v>
      </c>
      <c r="E9" s="9">
        <f t="shared" si="0"/>
        <v>557184713</v>
      </c>
      <c r="F9" s="90">
        <f>SUM(F10:F12)</f>
        <v>576728906</v>
      </c>
    </row>
    <row r="10" spans="1:6">
      <c r="A10" s="5" t="s">
        <v>0</v>
      </c>
      <c r="B10" s="84"/>
      <c r="C10" s="85"/>
      <c r="D10" s="116">
        <v>183031170</v>
      </c>
      <c r="E10" s="86"/>
      <c r="F10" s="87"/>
    </row>
    <row r="11" spans="1:6">
      <c r="A11" s="5" t="s">
        <v>84</v>
      </c>
      <c r="B11" s="84">
        <v>516785437</v>
      </c>
      <c r="C11" s="85">
        <v>550618558</v>
      </c>
      <c r="D11" s="116">
        <v>181174592</v>
      </c>
      <c r="E11" s="86">
        <v>557184713</v>
      </c>
      <c r="F11" s="102">
        <v>576728906</v>
      </c>
    </row>
    <row r="12" spans="1:6">
      <c r="A12" s="5" t="s">
        <v>1</v>
      </c>
      <c r="B12" s="84"/>
      <c r="C12" s="85"/>
      <c r="D12" s="102">
        <v>72471140</v>
      </c>
      <c r="E12" s="86"/>
      <c r="F12" s="87"/>
    </row>
    <row r="13" spans="1:6">
      <c r="A13" s="6"/>
      <c r="B13" s="9">
        <f>B9+B8</f>
        <v>943381547</v>
      </c>
      <c r="C13" s="9">
        <f t="shared" ref="C13:F13" si="1">C9+C8</f>
        <v>977214668</v>
      </c>
      <c r="D13" s="9">
        <f t="shared" si="1"/>
        <v>863273012</v>
      </c>
      <c r="E13" s="9">
        <f t="shared" si="1"/>
        <v>983780823</v>
      </c>
      <c r="F13" s="9">
        <f t="shared" si="1"/>
        <v>1003325016</v>
      </c>
    </row>
    <row r="14" spans="1:6">
      <c r="A14" s="6"/>
      <c r="B14" s="9"/>
      <c r="C14" s="88"/>
      <c r="D14" s="88"/>
      <c r="E14" s="89"/>
      <c r="F14" s="83"/>
    </row>
    <row r="15" spans="1:6">
      <c r="A15" s="34" t="s">
        <v>50</v>
      </c>
      <c r="B15" s="9">
        <f>SUM(B16:B19)</f>
        <v>0</v>
      </c>
      <c r="C15" s="9">
        <f t="shared" ref="C15:E15" si="2">SUM(C16:C19)</f>
        <v>0</v>
      </c>
      <c r="D15" s="103">
        <v>110740525</v>
      </c>
      <c r="E15" s="9">
        <f t="shared" si="2"/>
        <v>0</v>
      </c>
      <c r="F15" s="90">
        <f>SUM(F16:F19)</f>
        <v>0</v>
      </c>
    </row>
    <row r="16" spans="1:6">
      <c r="A16" s="5" t="s">
        <v>2</v>
      </c>
      <c r="B16" s="84"/>
      <c r="C16" s="85"/>
      <c r="D16" s="85"/>
      <c r="E16" s="86"/>
      <c r="F16" s="87"/>
    </row>
    <row r="17" spans="1:6">
      <c r="A17" s="5" t="s">
        <v>3</v>
      </c>
      <c r="B17" s="84"/>
      <c r="C17" s="85"/>
      <c r="D17" s="85"/>
      <c r="E17" s="86"/>
      <c r="F17" s="87"/>
    </row>
    <row r="18" spans="1:6">
      <c r="A18" s="5" t="s">
        <v>4</v>
      </c>
      <c r="B18" s="84"/>
      <c r="C18" s="85"/>
      <c r="D18" s="85"/>
      <c r="E18" s="86"/>
      <c r="F18" s="87"/>
    </row>
    <row r="19" spans="1:6">
      <c r="A19" s="5" t="s">
        <v>5</v>
      </c>
      <c r="B19" s="84"/>
      <c r="C19" s="85"/>
      <c r="D19" s="85"/>
      <c r="E19" s="86"/>
      <c r="F19" s="87"/>
    </row>
    <row r="20" spans="1:6">
      <c r="A20" s="34" t="s">
        <v>6</v>
      </c>
      <c r="B20" s="9">
        <v>6453505</v>
      </c>
      <c r="C20" s="88">
        <v>4560750</v>
      </c>
      <c r="D20" s="102">
        <v>8022192</v>
      </c>
      <c r="E20" s="89">
        <v>8530350</v>
      </c>
      <c r="F20" s="102">
        <v>576728906</v>
      </c>
    </row>
    <row r="21" spans="1:6">
      <c r="A21" s="34"/>
      <c r="B21" s="9"/>
      <c r="C21" s="88"/>
      <c r="D21" s="88"/>
      <c r="E21" s="89"/>
      <c r="F21" s="83"/>
    </row>
    <row r="22" spans="1:6">
      <c r="A22" s="34" t="s">
        <v>7</v>
      </c>
      <c r="B22" s="9">
        <f>SUM(B23:B28)</f>
        <v>225535450</v>
      </c>
      <c r="C22" s="9">
        <f t="shared" ref="C22:F22" si="3">SUM(C23:C28)</f>
        <v>317334326</v>
      </c>
      <c r="D22" s="9">
        <f t="shared" si="3"/>
        <v>353004151</v>
      </c>
      <c r="E22" s="9">
        <f t="shared" si="3"/>
        <v>318960110</v>
      </c>
      <c r="F22" s="9">
        <f t="shared" si="3"/>
        <v>1153457812</v>
      </c>
    </row>
    <row r="23" spans="1:6" ht="30">
      <c r="A23" s="5" t="s">
        <v>8</v>
      </c>
      <c r="B23" s="84"/>
      <c r="C23" s="85"/>
      <c r="D23" s="115">
        <v>23870560</v>
      </c>
      <c r="E23" s="86"/>
      <c r="F23" s="87"/>
    </row>
    <row r="24" spans="1:6" ht="30">
      <c r="A24" s="5" t="s">
        <v>9</v>
      </c>
      <c r="B24" s="84"/>
      <c r="C24" s="85"/>
      <c r="D24" s="102">
        <v>44195011</v>
      </c>
      <c r="E24" s="86"/>
      <c r="F24" s="87"/>
    </row>
    <row r="25" spans="1:6">
      <c r="A25" s="5" t="s">
        <v>85</v>
      </c>
      <c r="B25" s="84">
        <v>225535450</v>
      </c>
      <c r="C25" s="85">
        <v>317334326</v>
      </c>
      <c r="D25" s="85"/>
      <c r="E25" s="86">
        <v>318004151</v>
      </c>
      <c r="F25" s="102">
        <v>576728906</v>
      </c>
    </row>
    <row r="26" spans="1:6">
      <c r="A26" s="5" t="s">
        <v>41</v>
      </c>
      <c r="B26" s="84"/>
      <c r="C26" s="85"/>
      <c r="D26" s="85"/>
      <c r="E26" s="86"/>
      <c r="F26" s="83"/>
    </row>
    <row r="27" spans="1:6">
      <c r="A27" s="5" t="s">
        <v>72</v>
      </c>
      <c r="B27" s="84"/>
      <c r="C27" s="85"/>
      <c r="D27" s="85"/>
      <c r="E27" s="86">
        <v>955959</v>
      </c>
      <c r="F27" s="102">
        <v>576728906</v>
      </c>
    </row>
    <row r="28" spans="1:6">
      <c r="A28" s="5" t="s">
        <v>10</v>
      </c>
      <c r="B28" s="84"/>
      <c r="C28" s="85"/>
      <c r="D28" s="102">
        <v>284938580</v>
      </c>
      <c r="E28" s="86"/>
      <c r="F28" s="87"/>
    </row>
    <row r="29" spans="1:6">
      <c r="A29" s="6"/>
      <c r="B29" s="9">
        <f>B22+B20+B15+B13</f>
        <v>1175370502</v>
      </c>
      <c r="C29" s="9">
        <f t="shared" ref="C29:E29" si="4">C22+C20+C15+C13</f>
        <v>1299109744</v>
      </c>
      <c r="D29" s="9">
        <f t="shared" si="4"/>
        <v>1335039880</v>
      </c>
      <c r="E29" s="9">
        <f t="shared" si="4"/>
        <v>1311271283</v>
      </c>
      <c r="F29" s="90">
        <f>F13+F15+F20+F22</f>
        <v>2733511734</v>
      </c>
    </row>
    <row r="30" spans="1:6">
      <c r="A30" s="35" t="s">
        <v>51</v>
      </c>
      <c r="B30" s="9"/>
      <c r="C30" s="88"/>
      <c r="D30" s="88"/>
      <c r="E30" s="89"/>
      <c r="F30" s="83"/>
    </row>
    <row r="31" spans="1:6">
      <c r="A31" s="36" t="s">
        <v>11</v>
      </c>
      <c r="B31" s="9">
        <v>45030895</v>
      </c>
      <c r="C31" s="88">
        <v>85058545</v>
      </c>
      <c r="D31" s="114">
        <v>85041488</v>
      </c>
      <c r="E31" s="89">
        <v>85038799</v>
      </c>
      <c r="F31" s="103">
        <v>75030577</v>
      </c>
    </row>
    <row r="32" spans="1:6">
      <c r="A32" s="5" t="s">
        <v>12</v>
      </c>
      <c r="B32" s="84"/>
      <c r="C32" s="85"/>
      <c r="D32" s="85"/>
      <c r="E32" s="86"/>
      <c r="F32" s="83"/>
    </row>
    <row r="33" spans="1:6">
      <c r="A33" s="5" t="s">
        <v>13</v>
      </c>
      <c r="B33" s="84"/>
      <c r="C33" s="85"/>
      <c r="D33" s="106">
        <v>8040962</v>
      </c>
      <c r="E33" s="86"/>
      <c r="F33" s="87"/>
    </row>
    <row r="34" spans="1:6" ht="30">
      <c r="A34" s="5" t="s">
        <v>14</v>
      </c>
      <c r="B34" s="84"/>
      <c r="C34" s="85"/>
      <c r="D34" s="106">
        <v>359044520</v>
      </c>
      <c r="E34" s="86"/>
      <c r="F34" s="87">
        <v>654849022</v>
      </c>
    </row>
    <row r="35" spans="1:6">
      <c r="A35" s="5" t="s">
        <v>15</v>
      </c>
      <c r="B35" s="84"/>
      <c r="C35" s="85"/>
      <c r="D35" s="103">
        <v>249390443</v>
      </c>
      <c r="E35" s="86"/>
      <c r="F35" s="87"/>
    </row>
    <row r="36" spans="1:6">
      <c r="A36" s="5" t="s">
        <v>16</v>
      </c>
      <c r="B36" s="84">
        <v>276096211</v>
      </c>
      <c r="C36" s="85">
        <v>307629704</v>
      </c>
      <c r="D36" s="103">
        <v>312498534</v>
      </c>
      <c r="E36" s="86">
        <v>310992676</v>
      </c>
      <c r="F36" s="87">
        <v>317857337</v>
      </c>
    </row>
    <row r="37" spans="1:6" ht="30">
      <c r="A37" s="5" t="s">
        <v>17</v>
      </c>
      <c r="B37" s="84">
        <v>312172319</v>
      </c>
      <c r="C37" s="85">
        <v>321879989</v>
      </c>
      <c r="D37" s="103">
        <v>319761751</v>
      </c>
      <c r="E37" s="86">
        <v>319599323</v>
      </c>
      <c r="F37" s="104">
        <v>314927087</v>
      </c>
    </row>
    <row r="38" spans="1:6">
      <c r="A38" s="5" t="s">
        <v>86</v>
      </c>
      <c r="B38" s="84">
        <v>540855874</v>
      </c>
      <c r="C38" s="85">
        <v>582966640</v>
      </c>
      <c r="D38" s="85"/>
      <c r="E38" s="86">
        <v>595055035</v>
      </c>
      <c r="F38" s="104"/>
    </row>
    <row r="39" spans="1:6">
      <c r="A39" s="5" t="s">
        <v>18</v>
      </c>
      <c r="B39" s="84">
        <v>1150450</v>
      </c>
      <c r="C39" s="85">
        <v>1078350</v>
      </c>
      <c r="D39" s="103">
        <v>832650</v>
      </c>
      <c r="E39" s="86">
        <v>585450</v>
      </c>
      <c r="F39" s="104">
        <v>314927087</v>
      </c>
    </row>
    <row r="40" spans="1:6">
      <c r="A40" s="5" t="s">
        <v>19</v>
      </c>
      <c r="B40" s="84"/>
      <c r="C40" s="85"/>
      <c r="D40" s="85"/>
      <c r="E40" s="86"/>
      <c r="F40" s="87"/>
    </row>
    <row r="41" spans="1:6">
      <c r="A41" s="5" t="s">
        <v>20</v>
      </c>
      <c r="B41" s="84">
        <v>64753</v>
      </c>
      <c r="C41" s="85">
        <v>496516</v>
      </c>
      <c r="D41" s="106">
        <v>429532</v>
      </c>
      <c r="E41" s="86"/>
      <c r="F41" s="83"/>
    </row>
    <row r="42" spans="1:6">
      <c r="A42" s="6"/>
      <c r="B42" s="9">
        <f>SUM(B32:B41)+B31</f>
        <v>1175370502</v>
      </c>
      <c r="C42" s="9">
        <f t="shared" ref="C42:E42" si="5">SUM(C32:C41)+C31</f>
        <v>1299109744</v>
      </c>
      <c r="D42" s="9">
        <f t="shared" si="5"/>
        <v>1335039880</v>
      </c>
      <c r="E42" s="9">
        <f t="shared" si="5"/>
        <v>1311271283</v>
      </c>
      <c r="F42" s="111">
        <f>SUM(F31:F41)</f>
        <v>1677591110</v>
      </c>
    </row>
    <row r="43" spans="1:6">
      <c r="A43" s="6"/>
      <c r="B43" s="7"/>
      <c r="C43" s="8"/>
      <c r="D43" s="8"/>
      <c r="E43" s="37"/>
    </row>
    <row r="44" spans="1:6" ht="15.75" thickBot="1">
      <c r="A44" s="38" t="s">
        <v>52</v>
      </c>
      <c r="B44" s="10">
        <f t="shared" ref="B44" si="6">B13/(B8/10)</f>
        <v>22.114161964580504</v>
      </c>
      <c r="C44" s="10">
        <f>C13/(C8/10)</f>
        <v>22.907256889895223</v>
      </c>
      <c r="D44" s="10">
        <f t="shared" ref="D44:F44" si="7">D13/(D8/10)</f>
        <v>20.236307640029818</v>
      </c>
      <c r="E44" s="10">
        <f t="shared" si="7"/>
        <v>23.061176600977443</v>
      </c>
      <c r="F44" s="112">
        <f t="shared" si="7"/>
        <v>23.519319386198809</v>
      </c>
    </row>
    <row r="45" spans="1:6" ht="16.5" thickBot="1">
      <c r="A45" s="38" t="s">
        <v>53</v>
      </c>
      <c r="B45" s="12">
        <f t="shared" ref="B45:F45" si="8">B8/10</f>
        <v>42659611</v>
      </c>
      <c r="C45" s="12">
        <f t="shared" si="8"/>
        <v>42659611</v>
      </c>
      <c r="D45" s="12">
        <f t="shared" si="8"/>
        <v>42659611</v>
      </c>
      <c r="E45" s="12">
        <f t="shared" si="8"/>
        <v>42659611</v>
      </c>
      <c r="F45" s="12">
        <f t="shared" si="8"/>
        <v>42659611</v>
      </c>
    </row>
    <row r="46" spans="1:6" ht="15.75">
      <c r="A46" s="14"/>
      <c r="B46" s="15"/>
      <c r="C46" s="16"/>
      <c r="D46" s="16"/>
      <c r="E46" s="17"/>
    </row>
    <row r="47" spans="1:6" ht="15.75">
      <c r="A47" s="14"/>
      <c r="B47" s="15"/>
      <c r="C47" s="16"/>
      <c r="D47" s="16"/>
      <c r="E47" s="17"/>
    </row>
    <row r="48" spans="1:6" ht="15.75">
      <c r="A48" s="14"/>
      <c r="B48" s="15"/>
      <c r="C48" s="18"/>
      <c r="D48" s="16"/>
      <c r="E48" s="19"/>
    </row>
    <row r="49" spans="1:5" ht="15.75">
      <c r="A49" s="14"/>
      <c r="B49" s="15"/>
      <c r="C49" s="16"/>
      <c r="D49" s="16"/>
      <c r="E49" s="17"/>
    </row>
    <row r="50" spans="1:5" ht="15.75">
      <c r="A50" s="20"/>
      <c r="B50" s="21"/>
      <c r="C50" s="22"/>
      <c r="D50" s="22"/>
      <c r="E50" s="23"/>
    </row>
    <row r="51" spans="1:5" ht="16.5" thickBot="1">
      <c r="A51" s="24"/>
      <c r="B51" s="25"/>
      <c r="C51" s="26"/>
      <c r="D51" s="26"/>
      <c r="E51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25" sqref="B25"/>
    </sheetView>
  </sheetViews>
  <sheetFormatPr defaultRowHeight="15"/>
  <cols>
    <col min="1" max="1" width="44.140625" style="2" customWidth="1"/>
    <col min="2" max="2" width="15.28515625" style="2" customWidth="1"/>
    <col min="3" max="4" width="17.5703125" style="2" bestFit="1" customWidth="1"/>
    <col min="5" max="5" width="15.42578125" style="2" bestFit="1" customWidth="1"/>
    <col min="6" max="6" width="14.85546875" style="2" bestFit="1" customWidth="1"/>
    <col min="7" max="16384" width="9.140625" style="2"/>
  </cols>
  <sheetData>
    <row r="1" spans="1:6" ht="18.75">
      <c r="A1" s="3" t="s">
        <v>43</v>
      </c>
      <c r="B1" s="3"/>
    </row>
    <row r="2" spans="1:6" ht="15.75">
      <c r="A2" s="39" t="s">
        <v>54</v>
      </c>
    </row>
    <row r="3" spans="1:6" ht="15.75" thickBot="1">
      <c r="A3" s="27" t="s">
        <v>45</v>
      </c>
      <c r="B3" s="79" t="s">
        <v>76</v>
      </c>
      <c r="C3" s="79" t="s">
        <v>75</v>
      </c>
      <c r="D3" s="79" t="s">
        <v>77</v>
      </c>
      <c r="E3" s="79" t="s">
        <v>76</v>
      </c>
      <c r="F3" s="79" t="s">
        <v>75</v>
      </c>
    </row>
    <row r="4" spans="1:6">
      <c r="A4" s="40"/>
      <c r="B4" s="78">
        <v>43008</v>
      </c>
      <c r="C4" s="78">
        <v>43190</v>
      </c>
      <c r="D4" s="78">
        <v>43281</v>
      </c>
      <c r="E4" s="77">
        <v>43373</v>
      </c>
      <c r="F4" s="76">
        <v>43555</v>
      </c>
    </row>
    <row r="5" spans="1:6">
      <c r="A5" s="61" t="s">
        <v>55</v>
      </c>
      <c r="B5" s="58"/>
      <c r="C5" s="59"/>
      <c r="D5" s="59"/>
      <c r="E5" s="60"/>
    </row>
    <row r="6" spans="1:6">
      <c r="A6" s="41" t="s">
        <v>21</v>
      </c>
      <c r="B6" s="93"/>
      <c r="C6" s="91"/>
      <c r="D6" s="91">
        <v>6081924</v>
      </c>
      <c r="E6" s="92"/>
      <c r="F6" s="93"/>
    </row>
    <row r="7" spans="1:6">
      <c r="A7" s="41" t="s">
        <v>78</v>
      </c>
      <c r="B7" s="93">
        <v>215527080</v>
      </c>
      <c r="C7" s="91">
        <v>93158674</v>
      </c>
      <c r="D7" s="91"/>
      <c r="E7" s="92">
        <v>220182860</v>
      </c>
      <c r="F7" s="109">
        <v>75824439</v>
      </c>
    </row>
    <row r="8" spans="1:6">
      <c r="A8" s="41" t="s">
        <v>79</v>
      </c>
      <c r="B8" s="93">
        <v>22799473</v>
      </c>
      <c r="C8" s="91">
        <v>6575928</v>
      </c>
      <c r="D8" s="91"/>
      <c r="E8" s="92">
        <v>52583136</v>
      </c>
      <c r="F8" s="109">
        <v>75824439</v>
      </c>
    </row>
    <row r="9" spans="1:6">
      <c r="A9" s="41" t="s">
        <v>22</v>
      </c>
      <c r="B9" s="93">
        <v>14179202</v>
      </c>
      <c r="C9" s="91">
        <v>3120450</v>
      </c>
      <c r="D9" s="91"/>
      <c r="E9" s="92">
        <v>10691652</v>
      </c>
      <c r="F9" s="110">
        <v>3571583</v>
      </c>
    </row>
    <row r="10" spans="1:6">
      <c r="A10" s="61" t="s">
        <v>23</v>
      </c>
      <c r="B10" s="94">
        <f t="shared" ref="B10:E10" si="0">SUM(B11:B14)</f>
        <v>0</v>
      </c>
      <c r="C10" s="94">
        <f t="shared" si="0"/>
        <v>0</v>
      </c>
      <c r="D10" s="94">
        <v>90009367</v>
      </c>
      <c r="E10" s="94">
        <f t="shared" si="0"/>
        <v>0</v>
      </c>
      <c r="F10" s="107">
        <f>SUM(F11:F14)</f>
        <v>0</v>
      </c>
    </row>
    <row r="11" spans="1:6">
      <c r="A11" s="41" t="s">
        <v>24</v>
      </c>
      <c r="B11" s="93"/>
      <c r="C11" s="91"/>
      <c r="D11" s="91"/>
      <c r="E11" s="92"/>
      <c r="F11" s="93"/>
    </row>
    <row r="12" spans="1:6">
      <c r="A12" s="41" t="s">
        <v>25</v>
      </c>
      <c r="B12" s="93"/>
      <c r="C12" s="91"/>
      <c r="D12" s="91"/>
      <c r="E12" s="92"/>
      <c r="F12" s="93"/>
    </row>
    <row r="13" spans="1:6">
      <c r="A13" s="41" t="s">
        <v>26</v>
      </c>
      <c r="B13" s="93"/>
      <c r="C13" s="91"/>
      <c r="D13" s="91"/>
      <c r="E13" s="92"/>
      <c r="F13" s="93"/>
    </row>
    <row r="14" spans="1:6">
      <c r="A14" s="41" t="s">
        <v>27</v>
      </c>
      <c r="B14" s="93"/>
      <c r="C14" s="91"/>
      <c r="D14" s="91"/>
      <c r="E14" s="92"/>
      <c r="F14" s="93"/>
    </row>
    <row r="15" spans="1:6">
      <c r="A15" s="42"/>
      <c r="B15" s="94">
        <f>SUM(B6:B10)</f>
        <v>252505755</v>
      </c>
      <c r="C15" s="94">
        <f>SUM(C6:C10)</f>
        <v>102855052</v>
      </c>
      <c r="D15" s="94">
        <f>SUM(D6:D10)</f>
        <v>96091291</v>
      </c>
      <c r="E15" s="94">
        <f>SUM(E6:E10)</f>
        <v>283457648</v>
      </c>
      <c r="F15" s="94">
        <f>SUM(F6:F10)</f>
        <v>155220461</v>
      </c>
    </row>
    <row r="16" spans="1:6">
      <c r="A16" s="42"/>
      <c r="B16" s="94"/>
      <c r="C16" s="94"/>
      <c r="D16" s="94"/>
      <c r="E16" s="94"/>
      <c r="F16" s="95"/>
    </row>
    <row r="17" spans="1:6">
      <c r="A17" s="61" t="s">
        <v>56</v>
      </c>
      <c r="B17" s="94">
        <f t="shared" ref="B17:E17" si="1">SUM(B18:B27)</f>
        <v>145276957</v>
      </c>
      <c r="C17" s="94">
        <f t="shared" si="1"/>
        <v>40817410</v>
      </c>
      <c r="D17" s="94">
        <f t="shared" si="1"/>
        <v>20781950</v>
      </c>
      <c r="E17" s="94">
        <f t="shared" si="1"/>
        <v>197814003</v>
      </c>
      <c r="F17" s="96">
        <f>SUM(F18:F27)</f>
        <v>55494553</v>
      </c>
    </row>
    <row r="18" spans="1:6">
      <c r="A18" s="105" t="s">
        <v>83</v>
      </c>
      <c r="B18" s="118">
        <v>51634139</v>
      </c>
      <c r="C18" s="91">
        <v>10247454</v>
      </c>
      <c r="D18" s="91">
        <v>20781950</v>
      </c>
      <c r="E18" s="92">
        <v>51178964</v>
      </c>
      <c r="F18" s="106">
        <v>12131910</v>
      </c>
    </row>
    <row r="19" spans="1:6">
      <c r="A19" s="105" t="s">
        <v>81</v>
      </c>
      <c r="B19" s="117">
        <v>57507982</v>
      </c>
      <c r="C19" s="91">
        <v>9519867</v>
      </c>
      <c r="D19" s="91"/>
      <c r="E19" s="92">
        <v>97977128</v>
      </c>
      <c r="F19" s="106">
        <v>18679554</v>
      </c>
    </row>
    <row r="20" spans="1:6">
      <c r="A20" s="108" t="s">
        <v>28</v>
      </c>
      <c r="B20" s="93"/>
      <c r="C20" s="91"/>
      <c r="D20" s="91"/>
      <c r="E20" s="92"/>
      <c r="F20" s="95"/>
    </row>
    <row r="21" spans="1:6">
      <c r="A21" s="105" t="s">
        <v>82</v>
      </c>
      <c r="B21" s="117">
        <v>33265622</v>
      </c>
      <c r="C21" s="91">
        <v>8518505</v>
      </c>
      <c r="D21" s="91"/>
      <c r="E21" s="92">
        <v>34455623</v>
      </c>
      <c r="F21" s="106">
        <v>19021845</v>
      </c>
    </row>
    <row r="22" spans="1:6">
      <c r="A22" s="41" t="s">
        <v>29</v>
      </c>
      <c r="B22" s="93"/>
      <c r="C22" s="91"/>
      <c r="D22" s="91"/>
      <c r="E22" s="92"/>
      <c r="F22" s="95"/>
    </row>
    <row r="23" spans="1:6">
      <c r="A23" s="41" t="s">
        <v>30</v>
      </c>
      <c r="B23" s="93"/>
      <c r="C23" s="91"/>
      <c r="D23" s="91"/>
      <c r="E23" s="92"/>
      <c r="F23" s="93"/>
    </row>
    <row r="24" spans="1:6">
      <c r="A24" s="105" t="s">
        <v>80</v>
      </c>
      <c r="B24" s="93">
        <v>2869214</v>
      </c>
      <c r="C24" s="91">
        <v>12531584</v>
      </c>
      <c r="D24" s="91"/>
      <c r="E24" s="92">
        <v>14202288</v>
      </c>
      <c r="F24" s="93">
        <v>5661244</v>
      </c>
    </row>
    <row r="25" spans="1:6">
      <c r="A25" s="41" t="s">
        <v>31</v>
      </c>
      <c r="B25" s="93"/>
      <c r="C25" s="91"/>
      <c r="D25" s="91"/>
      <c r="E25" s="92"/>
      <c r="F25" s="93"/>
    </row>
    <row r="26" spans="1:6">
      <c r="A26" s="41" t="s">
        <v>32</v>
      </c>
      <c r="B26" s="93"/>
      <c r="C26" s="91"/>
      <c r="D26" s="91"/>
      <c r="E26" s="92"/>
      <c r="F26" s="93"/>
    </row>
    <row r="27" spans="1:6">
      <c r="A27" s="41" t="s">
        <v>33</v>
      </c>
      <c r="B27" s="93"/>
      <c r="C27" s="91"/>
      <c r="D27" s="91"/>
      <c r="E27" s="92"/>
      <c r="F27" s="95"/>
    </row>
    <row r="28" spans="1:6">
      <c r="A28" s="41"/>
      <c r="B28" s="93"/>
      <c r="C28" s="91"/>
      <c r="D28" s="91"/>
      <c r="E28" s="93"/>
      <c r="F28" s="95"/>
    </row>
    <row r="29" spans="1:6">
      <c r="A29" s="38" t="s">
        <v>57</v>
      </c>
      <c r="B29" s="94">
        <f t="shared" ref="B29:C29" si="2">B15-B17</f>
        <v>107228798</v>
      </c>
      <c r="C29" s="94">
        <f t="shared" si="2"/>
        <v>62037642</v>
      </c>
      <c r="D29" s="94">
        <f t="shared" ref="D29:F29" si="3">D15-D17</f>
        <v>75309341</v>
      </c>
      <c r="E29" s="94">
        <f t="shared" si="3"/>
        <v>85643645</v>
      </c>
      <c r="F29" s="94">
        <f t="shared" si="3"/>
        <v>99725908</v>
      </c>
    </row>
    <row r="30" spans="1:6">
      <c r="A30" s="33" t="s">
        <v>58</v>
      </c>
      <c r="B30" s="93">
        <v>32891519</v>
      </c>
      <c r="C30" s="91">
        <v>21815057</v>
      </c>
      <c r="D30" s="91">
        <v>20741003</v>
      </c>
      <c r="E30" s="92">
        <v>23697326</v>
      </c>
      <c r="F30" s="93">
        <v>12929788</v>
      </c>
    </row>
    <row r="31" spans="1:6">
      <c r="A31" s="33" t="s">
        <v>73</v>
      </c>
      <c r="B31" s="93"/>
      <c r="C31" s="91"/>
      <c r="D31" s="91"/>
      <c r="E31" s="93"/>
      <c r="F31" s="93"/>
    </row>
    <row r="32" spans="1:6">
      <c r="A32" s="38" t="s">
        <v>59</v>
      </c>
      <c r="B32" s="94">
        <f>B29-B30</f>
        <v>74337279</v>
      </c>
      <c r="C32" s="94">
        <f>C29-C30</f>
        <v>40222585</v>
      </c>
      <c r="D32" s="94">
        <f>D29-D30</f>
        <v>54568338</v>
      </c>
      <c r="E32" s="94">
        <f>E29-E30-E31</f>
        <v>61946319</v>
      </c>
      <c r="F32" s="94">
        <f>F29-F30-F31</f>
        <v>86796120</v>
      </c>
    </row>
    <row r="33" spans="1:6">
      <c r="A33" s="62"/>
      <c r="B33" s="43"/>
      <c r="C33" s="43"/>
      <c r="D33" s="43"/>
      <c r="E33" s="43"/>
    </row>
    <row r="34" spans="1:6" ht="15.75" thickBot="1">
      <c r="A34" s="38" t="s">
        <v>60</v>
      </c>
      <c r="B34" s="44">
        <f>B32/('1'!B8/10)</f>
        <v>1.7425681401548645</v>
      </c>
      <c r="C34" s="44">
        <f>C32/('1'!C8/10)</f>
        <v>0.94287275615335542</v>
      </c>
      <c r="D34" s="44">
        <f>D32/('1'!D8/10)</f>
        <v>1.2791569524625999</v>
      </c>
      <c r="E34" s="44">
        <f>E32/('1'!E8/10)</f>
        <v>1.4521069824101303</v>
      </c>
      <c r="F34" s="113">
        <f>F32/('1'!F8/10)</f>
        <v>2.0346205219733484</v>
      </c>
    </row>
    <row r="35" spans="1:6" ht="16.5" thickBot="1">
      <c r="A35" s="63" t="s">
        <v>61</v>
      </c>
      <c r="B35" s="100">
        <f>'1'!B8/10</f>
        <v>42659611</v>
      </c>
      <c r="C35" s="100">
        <f>'1'!C8/10</f>
        <v>42659611</v>
      </c>
      <c r="D35" s="100">
        <f>'1'!D8/10</f>
        <v>42659611</v>
      </c>
      <c r="E35" s="100">
        <f>'1'!E8/10</f>
        <v>42659611</v>
      </c>
      <c r="F35" s="100">
        <f>'1'!F8/10</f>
        <v>42659611</v>
      </c>
    </row>
    <row r="36" spans="1:6" ht="15.75">
      <c r="A36" s="45"/>
      <c r="B36" s="97"/>
      <c r="C36" s="98"/>
      <c r="D36" s="98"/>
      <c r="E36" s="99"/>
      <c r="F36" s="83"/>
    </row>
    <row r="37" spans="1:6" ht="15.75">
      <c r="A37" s="45"/>
      <c r="B37" s="46"/>
      <c r="C37" s="49"/>
      <c r="D37" s="49"/>
      <c r="E37" s="48"/>
    </row>
    <row r="38" spans="1:6" ht="15.75">
      <c r="A38" s="45"/>
      <c r="B38" s="46"/>
      <c r="C38" s="47"/>
      <c r="D38" s="47"/>
      <c r="E38" s="48"/>
    </row>
    <row r="39" spans="1:6" ht="15.75">
      <c r="A39" s="45"/>
      <c r="B39" s="46"/>
      <c r="C39" s="49"/>
      <c r="D39" s="47"/>
      <c r="E39" s="50"/>
    </row>
    <row r="40" spans="1:6" ht="15.75">
      <c r="A40" s="45"/>
      <c r="B40" s="46"/>
      <c r="C40" s="49"/>
      <c r="D40" s="49"/>
      <c r="E40" s="50"/>
    </row>
    <row r="41" spans="1:6" ht="15.75">
      <c r="A41" s="45"/>
      <c r="B41" s="46"/>
      <c r="C41" s="49"/>
      <c r="D41" s="49"/>
      <c r="E41" s="48"/>
    </row>
    <row r="42" spans="1:6" ht="15.75">
      <c r="A42" s="45"/>
      <c r="B42" s="46"/>
      <c r="C42" s="47"/>
      <c r="D42" s="49"/>
      <c r="E42" s="50"/>
    </row>
    <row r="43" spans="1:6" ht="15.75">
      <c r="A43" s="45"/>
      <c r="B43" s="46"/>
      <c r="C43" s="49"/>
      <c r="D43" s="47"/>
      <c r="E43" s="50"/>
    </row>
    <row r="44" spans="1:6" ht="15.75">
      <c r="A44" s="51"/>
      <c r="B44" s="52"/>
      <c r="C44" s="53"/>
      <c r="D44" s="53"/>
      <c r="E44" s="54"/>
    </row>
    <row r="45" spans="1:6" ht="15.75">
      <c r="A45" s="51"/>
      <c r="B45" s="52"/>
      <c r="C45" s="53"/>
      <c r="D45" s="53"/>
      <c r="E45" s="54"/>
    </row>
    <row r="46" spans="1:6" ht="15.75">
      <c r="A46" s="45"/>
      <c r="B46" s="46"/>
      <c r="C46" s="49"/>
      <c r="D46" s="49"/>
      <c r="E46" s="48"/>
    </row>
    <row r="47" spans="1:6" ht="15.75">
      <c r="A47" s="45"/>
      <c r="B47" s="46"/>
      <c r="C47" s="49"/>
      <c r="D47" s="49"/>
      <c r="E47" s="48"/>
    </row>
    <row r="48" spans="1:6" ht="15.75">
      <c r="A48" s="45"/>
      <c r="B48" s="46"/>
      <c r="C48" s="49"/>
      <c r="D48" s="49"/>
      <c r="E48" s="48"/>
    </row>
    <row r="49" spans="1:5" ht="15.75">
      <c r="A49" s="51"/>
      <c r="B49" s="52"/>
      <c r="C49" s="47"/>
      <c r="D49" s="53"/>
      <c r="E49" s="54"/>
    </row>
    <row r="50" spans="1:5" ht="16.5" thickBot="1">
      <c r="A50" s="45"/>
      <c r="B50" s="46"/>
      <c r="C50" s="49"/>
      <c r="D50" s="49"/>
      <c r="E50" s="48"/>
    </row>
    <row r="51" spans="1:5" ht="16.5" thickBot="1">
      <c r="A51" s="51"/>
      <c r="B51" s="52"/>
      <c r="C51" s="55"/>
      <c r="D51" s="56"/>
      <c r="E51" s="57"/>
    </row>
    <row r="52" spans="1:5" ht="16.5" thickBot="1">
      <c r="A52" s="11"/>
      <c r="B52" s="12"/>
      <c r="C52" s="13"/>
      <c r="D52" s="13"/>
      <c r="E5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A30" sqref="A30"/>
    </sheetView>
  </sheetViews>
  <sheetFormatPr defaultRowHeight="15"/>
  <cols>
    <col min="1" max="1" width="51.7109375" style="1" customWidth="1"/>
    <col min="2" max="2" width="18.28515625" style="1" customWidth="1"/>
    <col min="3" max="4" width="18.28515625" style="1" bestFit="1" customWidth="1"/>
    <col min="5" max="5" width="17.5703125" style="1" bestFit="1" customWidth="1"/>
    <col min="6" max="6" width="16" style="1" bestFit="1" customWidth="1"/>
    <col min="7" max="16384" width="9.140625" style="1"/>
  </cols>
  <sheetData>
    <row r="1" spans="1:6" ht="18.75">
      <c r="A1" s="3" t="s">
        <v>43</v>
      </c>
      <c r="B1" s="3"/>
    </row>
    <row r="2" spans="1:6" ht="15.75">
      <c r="A2" s="39" t="s">
        <v>62</v>
      </c>
    </row>
    <row r="3" spans="1:6" ht="15.75" thickBot="1">
      <c r="A3" s="27" t="s">
        <v>45</v>
      </c>
      <c r="B3" s="79" t="s">
        <v>76</v>
      </c>
      <c r="C3" s="79" t="s">
        <v>75</v>
      </c>
      <c r="D3" s="79" t="s">
        <v>77</v>
      </c>
      <c r="E3" s="79" t="s">
        <v>76</v>
      </c>
      <c r="F3" s="79" t="s">
        <v>75</v>
      </c>
    </row>
    <row r="4" spans="1:6" ht="15.75">
      <c r="A4" s="64"/>
      <c r="B4" s="78">
        <v>43008</v>
      </c>
      <c r="C4" s="78">
        <v>43190</v>
      </c>
      <c r="D4" s="78">
        <v>43281</v>
      </c>
      <c r="E4" s="77">
        <v>43373</v>
      </c>
      <c r="F4" s="76">
        <v>43555</v>
      </c>
    </row>
    <row r="5" spans="1:6" ht="15.75">
      <c r="A5" s="38" t="s">
        <v>63</v>
      </c>
      <c r="B5" s="68"/>
      <c r="C5" s="69"/>
      <c r="D5" s="69"/>
      <c r="E5" s="70"/>
      <c r="F5" s="71"/>
    </row>
    <row r="6" spans="1:6" ht="15.75">
      <c r="A6" s="14" t="s">
        <v>34</v>
      </c>
      <c r="B6" s="65">
        <v>352142508</v>
      </c>
      <c r="C6" s="72">
        <v>131036015</v>
      </c>
      <c r="D6" s="72">
        <v>252483134</v>
      </c>
      <c r="E6" s="73">
        <v>396253864</v>
      </c>
      <c r="F6" s="71">
        <v>167850442</v>
      </c>
    </row>
    <row r="7" spans="1:6" ht="15.75">
      <c r="A7" s="14" t="s">
        <v>35</v>
      </c>
      <c r="B7" s="65">
        <v>-19570909</v>
      </c>
      <c r="C7" s="72">
        <v>-7015000</v>
      </c>
      <c r="D7" s="72">
        <v>-16053429</v>
      </c>
      <c r="E7" s="73">
        <v>-26659127</v>
      </c>
      <c r="F7" s="71">
        <v>-8000000</v>
      </c>
    </row>
    <row r="8" spans="1:6" ht="15.75">
      <c r="A8" s="67" t="s">
        <v>36</v>
      </c>
      <c r="B8" s="65">
        <v>-263488862</v>
      </c>
      <c r="C8" s="72">
        <v>-102000565</v>
      </c>
      <c r="D8" s="72">
        <v>-207528125</v>
      </c>
      <c r="E8" s="73">
        <v>-298049130</v>
      </c>
      <c r="F8" s="71">
        <v>-143047759</v>
      </c>
    </row>
    <row r="9" spans="1:6" ht="15.75">
      <c r="A9" s="14" t="s">
        <v>42</v>
      </c>
      <c r="B9" s="65"/>
      <c r="C9" s="72"/>
      <c r="D9" s="72"/>
      <c r="E9" s="73"/>
      <c r="F9" s="71"/>
    </row>
    <row r="10" spans="1:6" ht="15.75">
      <c r="A10" s="20"/>
      <c r="B10" s="66">
        <f>SUM(B6:B9)</f>
        <v>69082737</v>
      </c>
      <c r="C10" s="66">
        <f t="shared" ref="C10:F10" si="0">SUM(C6:C9)</f>
        <v>22020450</v>
      </c>
      <c r="D10" s="66">
        <f t="shared" si="0"/>
        <v>28901580</v>
      </c>
      <c r="E10" s="101">
        <f t="shared" si="0"/>
        <v>71545607</v>
      </c>
      <c r="F10" s="66">
        <f t="shared" si="0"/>
        <v>16802683</v>
      </c>
    </row>
    <row r="11" spans="1:6" ht="15.75">
      <c r="A11" s="38" t="s">
        <v>64</v>
      </c>
      <c r="B11" s="66"/>
      <c r="C11" s="74"/>
      <c r="D11" s="74"/>
      <c r="E11" s="75"/>
      <c r="F11" s="71"/>
    </row>
    <row r="12" spans="1:6" ht="15.75">
      <c r="A12" s="14" t="s">
        <v>37</v>
      </c>
      <c r="B12" s="65">
        <v>-14514480</v>
      </c>
      <c r="C12" s="72">
        <v>-5200000</v>
      </c>
      <c r="D12" s="72">
        <v>-7212300</v>
      </c>
      <c r="E12" s="73">
        <v>-10005300</v>
      </c>
      <c r="F12" s="71">
        <v>-131100</v>
      </c>
    </row>
    <row r="13" spans="1:6" ht="15.75">
      <c r="A13" s="14" t="s">
        <v>38</v>
      </c>
      <c r="B13" s="65"/>
      <c r="C13" s="72"/>
      <c r="D13" s="72"/>
      <c r="E13" s="73"/>
      <c r="F13" s="71"/>
    </row>
    <row r="14" spans="1:6" ht="15.75">
      <c r="A14" s="14" t="s">
        <v>39</v>
      </c>
      <c r="B14" s="65"/>
      <c r="C14" s="72"/>
      <c r="D14" s="72"/>
      <c r="E14" s="73"/>
      <c r="F14" s="71"/>
    </row>
    <row r="15" spans="1:6" ht="15.75">
      <c r="A15" s="20"/>
      <c r="B15" s="66">
        <f>SUM(B12:B14)</f>
        <v>-14514480</v>
      </c>
      <c r="C15" s="66">
        <f t="shared" ref="C15:E15" si="1">SUM(C12:C14)</f>
        <v>-5200000</v>
      </c>
      <c r="D15" s="66">
        <f t="shared" si="1"/>
        <v>-7212300</v>
      </c>
      <c r="E15" s="101">
        <f t="shared" si="1"/>
        <v>-10005300</v>
      </c>
      <c r="F15" s="71">
        <f>SUM(F12:F14)</f>
        <v>-131100</v>
      </c>
    </row>
    <row r="16" spans="1:6" ht="15.75">
      <c r="A16" s="38" t="s">
        <v>65</v>
      </c>
      <c r="B16" s="66"/>
      <c r="C16" s="74"/>
      <c r="D16" s="74"/>
      <c r="E16" s="75"/>
      <c r="F16" s="71"/>
    </row>
    <row r="17" spans="1:6" ht="15.75">
      <c r="A17" s="14" t="s">
        <v>40</v>
      </c>
      <c r="B17" s="65"/>
      <c r="C17" s="72"/>
      <c r="D17" s="72"/>
      <c r="E17" s="73"/>
      <c r="F17" s="71"/>
    </row>
    <row r="18" spans="1:6" ht="15.75">
      <c r="A18" s="20" t="s">
        <v>74</v>
      </c>
      <c r="B18" s="65"/>
      <c r="C18" s="72"/>
      <c r="D18" s="72"/>
      <c r="E18" s="73">
        <v>-41356885</v>
      </c>
      <c r="F18" s="71"/>
    </row>
    <row r="19" spans="1:6" ht="15.75">
      <c r="A19" s="20"/>
      <c r="B19" s="66">
        <f>B17</f>
        <v>0</v>
      </c>
      <c r="C19" s="66">
        <f t="shared" ref="C19:F19" si="2">C17</f>
        <v>0</v>
      </c>
      <c r="D19" s="66">
        <f t="shared" si="2"/>
        <v>0</v>
      </c>
      <c r="E19" s="66">
        <f>E17+E18</f>
        <v>-41356885</v>
      </c>
      <c r="F19" s="66">
        <f t="shared" si="2"/>
        <v>0</v>
      </c>
    </row>
    <row r="20" spans="1:6" ht="15.75">
      <c r="A20" s="20"/>
      <c r="B20" s="66"/>
      <c r="C20" s="74"/>
      <c r="D20" s="74"/>
      <c r="E20" s="73"/>
      <c r="F20" s="71"/>
    </row>
    <row r="21" spans="1:6" ht="15.75">
      <c r="A21" s="27" t="s">
        <v>66</v>
      </c>
      <c r="B21" s="66">
        <f>B19+B15+B10</f>
        <v>54568257</v>
      </c>
      <c r="C21" s="66">
        <f t="shared" ref="C21:F21" si="3">C19+C15+C10</f>
        <v>16820450</v>
      </c>
      <c r="D21" s="66">
        <f t="shared" si="3"/>
        <v>21689280</v>
      </c>
      <c r="E21" s="66">
        <f>E19+E15+E10</f>
        <v>20183422</v>
      </c>
      <c r="F21" s="66">
        <f t="shared" si="3"/>
        <v>16671583</v>
      </c>
    </row>
    <row r="22" spans="1:6" ht="15.75">
      <c r="A22" s="63" t="s">
        <v>67</v>
      </c>
      <c r="B22" s="65">
        <v>221527954</v>
      </c>
      <c r="C22" s="72">
        <v>290809254</v>
      </c>
      <c r="D22" s="72">
        <v>290809254</v>
      </c>
      <c r="E22" s="73">
        <v>290809254</v>
      </c>
      <c r="F22" s="71">
        <v>301185754</v>
      </c>
    </row>
    <row r="23" spans="1:6" ht="15.75">
      <c r="A23" s="38" t="s">
        <v>68</v>
      </c>
      <c r="B23" s="66">
        <f t="shared" ref="B23:D23" si="4">B21+B22</f>
        <v>276096211</v>
      </c>
      <c r="C23" s="66">
        <f t="shared" si="4"/>
        <v>307629704</v>
      </c>
      <c r="D23" s="66">
        <f t="shared" si="4"/>
        <v>312498534</v>
      </c>
      <c r="E23" s="66">
        <f>E21+E22</f>
        <v>310992676</v>
      </c>
      <c r="F23" s="71">
        <f>SUM(F21:F22)</f>
        <v>317857337</v>
      </c>
    </row>
    <row r="24" spans="1:6" ht="15.75">
      <c r="A24" s="62"/>
      <c r="B24" s="66"/>
      <c r="C24" s="74"/>
      <c r="D24" s="74"/>
      <c r="E24" s="101"/>
      <c r="F24" s="71"/>
    </row>
    <row r="25" spans="1:6" ht="16.5" thickBot="1">
      <c r="A25" s="38" t="s">
        <v>69</v>
      </c>
      <c r="B25" s="26">
        <f>B10/('1'!B8/10)</f>
        <v>1.6193944431420155</v>
      </c>
      <c r="C25" s="26">
        <f>C10/('1'!C8/10)</f>
        <v>0.51618965770691161</v>
      </c>
      <c r="D25" s="26">
        <f>D10/('1'!D8/10)</f>
        <v>0.6774928163315882</v>
      </c>
      <c r="E25" s="26">
        <f>E10/('1'!E8/10)</f>
        <v>1.6771275059212332</v>
      </c>
      <c r="F25" s="26">
        <f>F10/('1'!F8/10)</f>
        <v>0.39387801731244104</v>
      </c>
    </row>
    <row r="26" spans="1:6" ht="15.75">
      <c r="A26" s="38" t="s">
        <v>70</v>
      </c>
      <c r="B26" s="65"/>
      <c r="C26" s="72"/>
      <c r="D26" s="72"/>
      <c r="E26" s="73"/>
      <c r="F26" s="73"/>
    </row>
    <row r="27" spans="1:6" ht="15.75">
      <c r="A27" s="14"/>
      <c r="B27" s="65"/>
      <c r="C27" s="16"/>
      <c r="D27" s="16"/>
      <c r="E27" s="17"/>
    </row>
    <row r="28" spans="1:6" ht="15.75">
      <c r="A28" s="14"/>
      <c r="B28" s="65"/>
      <c r="C28" s="16"/>
      <c r="D28" s="16"/>
      <c r="E28" s="17"/>
    </row>
    <row r="29" spans="1:6" ht="15.75">
      <c r="A29" s="20"/>
      <c r="B29" s="66"/>
      <c r="C29" s="22"/>
      <c r="D29" s="22"/>
      <c r="E29" s="23"/>
    </row>
    <row r="30" spans="1:6" ht="15.75">
      <c r="A30" s="14"/>
      <c r="B30" s="15"/>
      <c r="C30" s="16"/>
      <c r="D30" s="16"/>
      <c r="E30" s="17"/>
    </row>
    <row r="31" spans="1:6" ht="15.75">
      <c r="A31" s="20"/>
      <c r="B31" s="21"/>
      <c r="C31" s="22"/>
      <c r="D31" s="22"/>
      <c r="E31" s="23"/>
    </row>
    <row r="32" spans="1:6" ht="15.75">
      <c r="A32" s="20"/>
      <c r="B32" s="21"/>
      <c r="C32" s="22"/>
      <c r="D32" s="22"/>
      <c r="E32" s="23"/>
    </row>
    <row r="33" spans="1:5" ht="15.75">
      <c r="A33" s="14"/>
      <c r="B33" s="15"/>
      <c r="C33" s="16"/>
      <c r="D33" s="16"/>
      <c r="E33" s="17"/>
    </row>
    <row r="34" spans="1:5" ht="15.75">
      <c r="A34" s="20"/>
      <c r="B34" s="21"/>
      <c r="C34" s="22"/>
      <c r="D34" s="22"/>
      <c r="E34" s="23"/>
    </row>
    <row r="35" spans="1:5" ht="16.5" thickBot="1">
      <c r="A35" s="24"/>
      <c r="B35" s="25"/>
      <c r="C35" s="26"/>
      <c r="D35" s="26"/>
      <c r="E3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2020-04-12T06:06:52Z</dcterms:modified>
</cp:coreProperties>
</file>