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Jute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3" l="1"/>
  <c r="H23" i="3"/>
  <c r="I23" i="3"/>
  <c r="G16" i="3"/>
  <c r="H16" i="3"/>
  <c r="I16" i="3"/>
  <c r="G9" i="3"/>
  <c r="G30" i="3" s="1"/>
  <c r="H9" i="3"/>
  <c r="H30" i="3" s="1"/>
  <c r="I9" i="3"/>
  <c r="G27" i="2"/>
  <c r="H27" i="2"/>
  <c r="I27" i="2"/>
  <c r="G8" i="2"/>
  <c r="G16" i="2" s="1"/>
  <c r="G23" i="2" s="1"/>
  <c r="H8" i="2"/>
  <c r="I8" i="2"/>
  <c r="G53" i="1"/>
  <c r="H53" i="1"/>
  <c r="I53" i="1"/>
  <c r="G47" i="1"/>
  <c r="G52" i="1" s="1"/>
  <c r="H47" i="1"/>
  <c r="H52" i="1" s="1"/>
  <c r="I47" i="1"/>
  <c r="G39" i="1"/>
  <c r="H39" i="1"/>
  <c r="I39" i="1"/>
  <c r="G30" i="1"/>
  <c r="H30" i="1"/>
  <c r="I30" i="1"/>
  <c r="G22" i="1"/>
  <c r="H22" i="1"/>
  <c r="I22" i="1"/>
  <c r="G12" i="1"/>
  <c r="H12" i="1"/>
  <c r="I12" i="1"/>
  <c r="I16" i="2" l="1"/>
  <c r="I23" i="2" s="1"/>
  <c r="I26" i="2" s="1"/>
  <c r="I30" i="2" s="1"/>
  <c r="I33" i="2" s="1"/>
  <c r="H16" i="2"/>
  <c r="H23" i="2" s="1"/>
  <c r="H26" i="2" s="1"/>
  <c r="H30" i="2" s="1"/>
  <c r="H33" i="2" s="1"/>
  <c r="I25" i="3"/>
  <c r="I27" i="3" s="1"/>
  <c r="I30" i="3"/>
  <c r="I40" i="1"/>
  <c r="I49" i="1"/>
  <c r="I52" i="1"/>
  <c r="I23" i="1"/>
  <c r="H25" i="3"/>
  <c r="H27" i="3" s="1"/>
  <c r="H40" i="1"/>
  <c r="H49" i="1" s="1"/>
  <c r="H23" i="1"/>
  <c r="G25" i="3"/>
  <c r="G27" i="3" s="1"/>
  <c r="G26" i="2"/>
  <c r="G30" i="2" s="1"/>
  <c r="G33" i="2" s="1"/>
  <c r="G40" i="1"/>
  <c r="G49" i="1" s="1"/>
  <c r="G23" i="1"/>
  <c r="C27" i="2"/>
  <c r="D27" i="2"/>
  <c r="E27" i="2"/>
  <c r="F27" i="2"/>
  <c r="B27" i="2"/>
  <c r="C53" i="1"/>
  <c r="D53" i="1"/>
  <c r="E53" i="1"/>
  <c r="F53" i="1"/>
  <c r="B53" i="1"/>
  <c r="C30" i="1" l="1"/>
  <c r="C47" i="1"/>
  <c r="C9" i="4" s="1"/>
  <c r="C16" i="3" l="1"/>
  <c r="D23" i="3"/>
  <c r="D9" i="3"/>
  <c r="D30" i="3" s="1"/>
  <c r="D39" i="1" l="1"/>
  <c r="D30" i="1"/>
  <c r="D47" i="1"/>
  <c r="D9" i="4" s="1"/>
  <c r="D22" i="1"/>
  <c r="D12" i="1"/>
  <c r="B9" i="3"/>
  <c r="B30" i="3" s="1"/>
  <c r="E47" i="1"/>
  <c r="E9" i="4" s="1"/>
  <c r="C23" i="3"/>
  <c r="B23" i="3"/>
  <c r="E23" i="3"/>
  <c r="F23" i="3"/>
  <c r="B16" i="3"/>
  <c r="E16" i="3"/>
  <c r="F16" i="3"/>
  <c r="C9" i="3"/>
  <c r="C30" i="3" s="1"/>
  <c r="E9" i="3"/>
  <c r="E30" i="3" s="1"/>
  <c r="F9" i="3"/>
  <c r="F30" i="3" s="1"/>
  <c r="C8" i="2"/>
  <c r="C16" i="2" s="1"/>
  <c r="C12" i="4" s="1"/>
  <c r="B8" i="2"/>
  <c r="B16" i="2" s="1"/>
  <c r="B23" i="2" s="1"/>
  <c r="B26" i="2" s="1"/>
  <c r="B30" i="2" s="1"/>
  <c r="E8" i="2"/>
  <c r="F8" i="2"/>
  <c r="F16" i="2" s="1"/>
  <c r="F12" i="4" s="1"/>
  <c r="C39" i="1"/>
  <c r="B39" i="1"/>
  <c r="E39" i="1"/>
  <c r="B30" i="1"/>
  <c r="E30" i="1"/>
  <c r="B47" i="1"/>
  <c r="B9" i="4" s="1"/>
  <c r="C22" i="1"/>
  <c r="C10" i="4" s="1"/>
  <c r="B22" i="1"/>
  <c r="E22" i="1"/>
  <c r="C12" i="1"/>
  <c r="B12" i="1"/>
  <c r="E12" i="1"/>
  <c r="D16" i="3"/>
  <c r="D8" i="2"/>
  <c r="D16" i="2" s="1"/>
  <c r="D12" i="4" s="1"/>
  <c r="F39" i="1"/>
  <c r="F30" i="1"/>
  <c r="F47" i="1"/>
  <c r="F9" i="4" s="1"/>
  <c r="F22" i="1"/>
  <c r="F12" i="1"/>
  <c r="D10" i="4" l="1"/>
  <c r="F10" i="4"/>
  <c r="E10" i="4"/>
  <c r="B10" i="4"/>
  <c r="E16" i="2"/>
  <c r="E12" i="4" s="1"/>
  <c r="D40" i="1"/>
  <c r="D49" i="1" s="1"/>
  <c r="D23" i="2"/>
  <c r="D26" i="2" s="1"/>
  <c r="D30" i="2" s="1"/>
  <c r="C23" i="2"/>
  <c r="C26" i="2" s="1"/>
  <c r="C30" i="2" s="1"/>
  <c r="F52" i="1"/>
  <c r="F23" i="2"/>
  <c r="F26" i="2" s="1"/>
  <c r="F30" i="2" s="1"/>
  <c r="E52" i="1"/>
  <c r="D25" i="3"/>
  <c r="D27" i="3" s="1"/>
  <c r="D23" i="1"/>
  <c r="D52" i="1"/>
  <c r="B52" i="1"/>
  <c r="B12" i="4"/>
  <c r="C52" i="1"/>
  <c r="E25" i="3"/>
  <c r="E27" i="3" s="1"/>
  <c r="F40" i="1"/>
  <c r="F49" i="1" s="1"/>
  <c r="B40" i="1"/>
  <c r="B49" i="1" s="1"/>
  <c r="B23" i="1"/>
  <c r="C25" i="3"/>
  <c r="C27" i="3" s="1"/>
  <c r="B25" i="3"/>
  <c r="B27" i="3" s="1"/>
  <c r="C40" i="1"/>
  <c r="C49" i="1" s="1"/>
  <c r="C23" i="1"/>
  <c r="F25" i="3"/>
  <c r="F27" i="3" s="1"/>
  <c r="E40" i="1"/>
  <c r="E49" i="1" s="1"/>
  <c r="E23" i="1"/>
  <c r="F23" i="1"/>
  <c r="B13" i="4" l="1"/>
  <c r="B7" i="4"/>
  <c r="B8" i="4"/>
  <c r="D7" i="4"/>
  <c r="D8" i="4"/>
  <c r="D11" i="4"/>
  <c r="D13" i="4"/>
  <c r="C7" i="4"/>
  <c r="C8" i="4"/>
  <c r="C11" i="4"/>
  <c r="C13" i="4"/>
  <c r="F7" i="4"/>
  <c r="F11" i="4"/>
  <c r="F13" i="4"/>
  <c r="F8" i="4"/>
  <c r="D33" i="2"/>
  <c r="E23" i="2"/>
  <c r="E26" i="2" s="1"/>
  <c r="E30" i="2" s="1"/>
  <c r="E8" i="4" l="1"/>
  <c r="E11" i="4"/>
  <c r="E13" i="4"/>
  <c r="E7" i="4"/>
  <c r="E33" i="2"/>
  <c r="C33" i="2" l="1"/>
  <c r="F33" i="2"/>
  <c r="B33" i="2"/>
  <c r="B11" i="4"/>
</calcChain>
</file>

<file path=xl/sharedStrings.xml><?xml version="1.0" encoding="utf-8"?>
<sst xmlns="http://schemas.openxmlformats.org/spreadsheetml/2006/main" count="123" uniqueCount="91">
  <si>
    <t>Property ,plant &amp; Equipment</t>
  </si>
  <si>
    <t xml:space="preserve">Capital work in progress </t>
  </si>
  <si>
    <t>Inventories</t>
  </si>
  <si>
    <t>Advances,deposit and repayments</t>
  </si>
  <si>
    <t>Cash &amp; cash equivalents</t>
  </si>
  <si>
    <t>Revaluation reserve</t>
  </si>
  <si>
    <t>Retained earning</t>
  </si>
  <si>
    <t>Trade payable</t>
  </si>
  <si>
    <t>Gross Profit</t>
  </si>
  <si>
    <t>Administration expenses</t>
  </si>
  <si>
    <t xml:space="preserve"> Finance costs</t>
  </si>
  <si>
    <t>Non operating incopme/loss</t>
  </si>
  <si>
    <t xml:space="preserve"> Share of profit /loss of associates </t>
  </si>
  <si>
    <t>Deferred tax</t>
  </si>
  <si>
    <t>Debt to Equity</t>
  </si>
  <si>
    <t>Current Ratio</t>
  </si>
  <si>
    <t>Operating Margin</t>
  </si>
  <si>
    <t>Ratios</t>
  </si>
  <si>
    <t>Net Margin</t>
  </si>
  <si>
    <t>Share capital</t>
  </si>
  <si>
    <t>Quarter 3</t>
  </si>
  <si>
    <t>Quarter 2</t>
  </si>
  <si>
    <t>Quarter 1</t>
  </si>
  <si>
    <t>Account receivables</t>
  </si>
  <si>
    <t>Cash Subsidy Receivables</t>
  </si>
  <si>
    <t>Tax Holiday Reserve</t>
  </si>
  <si>
    <t>Long term loan</t>
  </si>
  <si>
    <t>Deferred Liabilities</t>
  </si>
  <si>
    <t>Liabilities for Other Expenses</t>
  </si>
  <si>
    <t xml:space="preserve">Other Liabilities </t>
  </si>
  <si>
    <t xml:space="preserve">Working Capital Loan </t>
  </si>
  <si>
    <t>Current portion of Long Term Loan</t>
  </si>
  <si>
    <t>Short Term Loan</t>
  </si>
  <si>
    <t xml:space="preserve"> Selling overhead </t>
  </si>
  <si>
    <t>Financial Overhead</t>
  </si>
  <si>
    <t>Other income</t>
  </si>
  <si>
    <t>Income tax</t>
  </si>
  <si>
    <t>Collection from turnover &amp; Others</t>
  </si>
  <si>
    <t>Payment to suppliers &amp; Employees</t>
  </si>
  <si>
    <t>Disposal of Fixed Assets</t>
  </si>
  <si>
    <t>Capital Work in progress</t>
  </si>
  <si>
    <t>Acquisition of Fixed Assets</t>
  </si>
  <si>
    <t>Long Term Loan Received/(Repaid)</t>
  </si>
  <si>
    <t>Working Capital Loan Received/ (Repaid)</t>
  </si>
  <si>
    <t>Short term loan Received/ (Repaid)</t>
  </si>
  <si>
    <t>Deferred Liabilities (gratuity-Repaid)</t>
  </si>
  <si>
    <t>FDR</t>
  </si>
  <si>
    <t>Return on Asset (ROA)</t>
  </si>
  <si>
    <t>Return on Equity (ROE)</t>
  </si>
  <si>
    <t>Return on Invested Capital (ROIC)</t>
  </si>
  <si>
    <t>NORTHERN JUTE MANUFACTURING CO LIMITED</t>
  </si>
  <si>
    <t>As at quarter end</t>
  </si>
  <si>
    <t>NORTHERN JUTE MANUFACTUING CO LIMITED</t>
  </si>
  <si>
    <t>Balance Sheet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</si>
  <si>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</si>
  <si>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</si>
  <si>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</si>
  <si>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</si>
  <si>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</si>
  <si>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</si>
  <si>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</si>
  <si>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</si>
  <si>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</si>
  <si>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</si>
  <si>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</si>
  <si>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</si>
  <si>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</si>
  <si>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</si>
  <si>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</si>
  <si>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</si>
  <si>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contribution to WPPF</t>
  </si>
  <si>
    <t xml:space="preserve"> Contribution to WPPF and welfare fund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</si>
  <si>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</si>
  <si>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</si>
  <si>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</si>
  <si>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</si>
  <si>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</si>
  <si>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</si>
  <si>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</si>
  <si>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</si>
  <si>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</si>
  <si>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</si>
  <si>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</si>
  <si>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</si>
  <si>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</si>
  <si>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</si>
  <si>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TOTAL ASSETS</t>
  </si>
  <si>
    <t>TOTAL LIABILITIES</t>
  </si>
  <si>
    <t>TOTAL EQUITY &amp; LIABILITIES</t>
  </si>
  <si>
    <t>Investment</t>
  </si>
  <si>
    <t xml:space="preserve"> Finance 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</si>
</sst>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43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 wrapTex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/>
    <xf numFmtId="165" fontId="0" fillId="0" borderId="0" xfId="0" applyNumberFormat="1"/>
    <xf numFmtId="0" fontId="2" fillId="0" borderId="2" xfId="0" applyFont="1" applyBorder="1"/>
    <xf numFmtId="15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pane xSplit="1" ySplit="6" topLeftCell="H43" activePane="bottomRight" state="frozen"/>
      <selection pane="topRight" activeCell="B1" sqref="B1"/>
      <selection pane="bottomLeft" activeCell="A5" sqref="A5"/>
      <selection pane="bottomRight" activeCell="J1" sqref="J1:J1048576"/>
    </sheetView>
  </sheetViews>
  <sheetFormatPr defaultRowHeight="15" x14ac:dyDescent="0.25"/>
  <cols>
    <col min="1" max="1" width="37.42578125" bestFit="1" customWidth="1"/>
    <col min="2" max="2" width="16.140625" customWidth="1"/>
    <col min="3" max="3" width="17.5703125" customWidth="1"/>
    <col min="4" max="6" width="14.28515625" bestFit="1" customWidth="1"/>
    <col min="7" max="7" width="15" customWidth="1"/>
    <col min="8" max="9" width="15.28515625" bestFit="1" customWidth="1"/>
  </cols>
  <sheetData>
    <row r="1" spans="1:9" ht="15.75" x14ac:dyDescent="0.25">
      <c r="A1" s="15" t="s">
        <v>52</v>
      </c>
    </row>
    <row r="2" spans="1:9" ht="15.75" x14ac:dyDescent="0.25">
      <c r="A2" s="15" t="s">
        <v>53</v>
      </c>
    </row>
    <row r="3" spans="1:9" ht="15.75" x14ac:dyDescent="0.25">
      <c r="A3" s="15" t="s">
        <v>51</v>
      </c>
    </row>
    <row r="4" spans="1:9" x14ac:dyDescent="0.25">
      <c r="B4" s="16"/>
      <c r="C4" s="16"/>
      <c r="D4" s="16"/>
      <c r="E4" s="16"/>
      <c r="F4" s="16"/>
    </row>
    <row r="5" spans="1:9" x14ac:dyDescent="0.25">
      <c r="B5" s="12" t="s">
        <v>20</v>
      </c>
      <c r="C5" s="12" t="s">
        <v>21</v>
      </c>
      <c r="D5" s="12" t="s">
        <v>20</v>
      </c>
      <c r="E5" s="12" t="s">
        <v>22</v>
      </c>
      <c r="F5" s="12" t="s">
        <v>21</v>
      </c>
      <c r="G5" s="12" t="s">
        <v>20</v>
      </c>
      <c r="H5" s="12" t="s">
        <v>22</v>
      </c>
      <c r="I5" s="12" t="s">
        <v>21</v>
      </c>
    </row>
    <row r="6" spans="1:9" x14ac:dyDescent="0.25">
      <c r="B6" s="13">
        <v>42825</v>
      </c>
      <c r="C6" s="13">
        <v>43100</v>
      </c>
      <c r="D6" s="13">
        <v>43190</v>
      </c>
      <c r="E6" s="13">
        <v>43373</v>
      </c>
      <c r="F6" s="13">
        <v>43465</v>
      </c>
      <c r="G6" s="13">
        <v>43555</v>
      </c>
      <c r="H6" s="24">
        <v>43738</v>
      </c>
      <c r="I6" s="24">
        <v>43830</v>
      </c>
    </row>
    <row r="7" spans="1:9" x14ac:dyDescent="0.25">
      <c r="B7" s="13"/>
      <c r="C7" s="13"/>
      <c r="D7" s="13"/>
      <c r="E7" s="13"/>
      <c r="F7" s="13"/>
    </row>
    <row r="8" spans="1:9" x14ac:dyDescent="0.25">
      <c r="A8" s="17" t="s">
        <v>54</v>
      </c>
      <c r="B8" s="5"/>
      <c r="C8" s="5"/>
      <c r="D8" s="5"/>
      <c r="E8" s="5"/>
      <c r="F8" s="5"/>
      <c r="G8" s="3"/>
    </row>
    <row r="9" spans="1:9" x14ac:dyDescent="0.25">
      <c r="A9" s="18" t="s">
        <v>55</v>
      </c>
      <c r="B9" s="5"/>
      <c r="C9" s="5"/>
      <c r="D9" s="5"/>
      <c r="E9" s="5"/>
      <c r="F9" s="5"/>
      <c r="G9" s="3"/>
    </row>
    <row r="10" spans="1:9" x14ac:dyDescent="0.25">
      <c r="A10" t="s">
        <v>0</v>
      </c>
      <c r="B10" s="5">
        <v>344529179</v>
      </c>
      <c r="C10" s="5">
        <v>368761613</v>
      </c>
      <c r="D10" s="5">
        <v>365252850</v>
      </c>
      <c r="E10" s="5">
        <v>357247962</v>
      </c>
      <c r="F10" s="5">
        <v>353971650</v>
      </c>
      <c r="G10" s="5">
        <v>345501874</v>
      </c>
      <c r="H10" s="5">
        <v>345596225</v>
      </c>
      <c r="I10" s="5">
        <v>342214043</v>
      </c>
    </row>
    <row r="11" spans="1:9" x14ac:dyDescent="0.25">
      <c r="A11" t="s">
        <v>1</v>
      </c>
      <c r="B11" s="5">
        <v>16174979</v>
      </c>
      <c r="C11" s="5">
        <v>519952</v>
      </c>
      <c r="D11" s="5">
        <v>627889</v>
      </c>
      <c r="E11" s="5">
        <v>50608651</v>
      </c>
      <c r="F11" s="5">
        <v>50123457</v>
      </c>
      <c r="G11" s="5">
        <v>52245287</v>
      </c>
      <c r="H11" s="5">
        <v>88528430</v>
      </c>
      <c r="I11" s="5">
        <v>90245630</v>
      </c>
    </row>
    <row r="12" spans="1:9" x14ac:dyDescent="0.25">
      <c r="A12" s="1"/>
      <c r="B12" s="6">
        <f>SUM(B10:B11)</f>
        <v>360704158</v>
      </c>
      <c r="C12" s="6">
        <f>SUM(C10:C11)</f>
        <v>369281565</v>
      </c>
      <c r="D12" s="6">
        <f>SUM(D10:D11)</f>
        <v>365880739</v>
      </c>
      <c r="E12" s="6">
        <f>SUM(E10:E11)</f>
        <v>407856613</v>
      </c>
      <c r="F12" s="6">
        <f>SUM(F10:F11)</f>
        <v>404095107</v>
      </c>
      <c r="G12" s="6">
        <f t="shared" ref="G12:I12" si="0">SUM(G10:G11)</f>
        <v>397747161</v>
      </c>
      <c r="H12" s="6">
        <f t="shared" si="0"/>
        <v>434124655</v>
      </c>
      <c r="I12" s="6">
        <f t="shared" si="0"/>
        <v>432459673</v>
      </c>
    </row>
    <row r="13" spans="1:9" x14ac:dyDescent="0.25">
      <c r="A13" s="1"/>
      <c r="B13" s="6"/>
      <c r="C13" s="6"/>
      <c r="D13" s="6"/>
      <c r="E13" s="6"/>
      <c r="F13" s="6"/>
      <c r="G13" s="3"/>
    </row>
    <row r="14" spans="1:9" x14ac:dyDescent="0.25">
      <c r="A14" s="18" t="s">
        <v>56</v>
      </c>
      <c r="B14" s="5"/>
      <c r="C14" s="5"/>
      <c r="D14" s="5"/>
      <c r="E14" s="5"/>
      <c r="F14" s="5"/>
      <c r="G14" s="3"/>
    </row>
    <row r="15" spans="1:9" x14ac:dyDescent="0.25">
      <c r="A15" t="s">
        <v>2</v>
      </c>
      <c r="B15" s="5">
        <v>159498362</v>
      </c>
      <c r="C15" s="5">
        <v>248734758</v>
      </c>
      <c r="D15" s="5">
        <v>271972701</v>
      </c>
      <c r="E15" s="5">
        <v>285894777</v>
      </c>
      <c r="F15" s="5">
        <v>327865729</v>
      </c>
      <c r="G15" s="5">
        <v>290411214</v>
      </c>
      <c r="H15" s="5">
        <v>255245789</v>
      </c>
      <c r="I15" s="5">
        <v>244729939</v>
      </c>
    </row>
    <row r="16" spans="1:9" x14ac:dyDescent="0.25">
      <c r="A16" t="s">
        <v>23</v>
      </c>
      <c r="B16" s="5">
        <v>20186309</v>
      </c>
      <c r="C16" s="5">
        <v>45530773</v>
      </c>
      <c r="D16" s="5">
        <v>19488548</v>
      </c>
      <c r="E16" s="5">
        <v>22405208</v>
      </c>
      <c r="F16" s="5">
        <v>23130600</v>
      </c>
      <c r="G16" s="5">
        <v>28245799</v>
      </c>
      <c r="H16" s="5">
        <v>17734223</v>
      </c>
      <c r="I16" s="5">
        <v>20668907</v>
      </c>
    </row>
    <row r="17" spans="1:9" x14ac:dyDescent="0.25">
      <c r="A17" t="s">
        <v>3</v>
      </c>
      <c r="B17" s="5">
        <v>9329565</v>
      </c>
      <c r="C17">
        <v>12337064</v>
      </c>
      <c r="D17" s="5">
        <v>10026054</v>
      </c>
      <c r="E17" s="5">
        <v>32054487</v>
      </c>
      <c r="F17" s="5">
        <v>33625456</v>
      </c>
      <c r="G17" s="5">
        <v>30214785</v>
      </c>
      <c r="H17" s="5">
        <v>116373329</v>
      </c>
      <c r="I17" s="5">
        <v>160052450</v>
      </c>
    </row>
    <row r="18" spans="1:9" x14ac:dyDescent="0.25">
      <c r="A18" t="s">
        <v>89</v>
      </c>
      <c r="B18" s="5"/>
      <c r="D18" s="5"/>
      <c r="E18" s="5"/>
      <c r="F18" s="5"/>
      <c r="G18" s="5"/>
      <c r="H18" s="5">
        <v>10492304</v>
      </c>
      <c r="I18">
        <v>10492500</v>
      </c>
    </row>
    <row r="19" spans="1:9" x14ac:dyDescent="0.25">
      <c r="A19" t="s">
        <v>46</v>
      </c>
      <c r="B19" s="5"/>
      <c r="C19" s="5"/>
      <c r="D19" s="5"/>
      <c r="E19" s="5">
        <v>10000000</v>
      </c>
      <c r="F19" s="5">
        <v>10000000</v>
      </c>
      <c r="G19" s="5">
        <v>10000000</v>
      </c>
    </row>
    <row r="20" spans="1:9" x14ac:dyDescent="0.25">
      <c r="A20" t="s">
        <v>24</v>
      </c>
      <c r="B20" s="5">
        <v>23131368</v>
      </c>
      <c r="C20" s="5">
        <v>26147052</v>
      </c>
      <c r="D20" s="5">
        <v>32974822</v>
      </c>
      <c r="E20" s="5">
        <v>19284845</v>
      </c>
      <c r="F20" s="5">
        <v>19879950</v>
      </c>
      <c r="G20" s="5">
        <v>15888041</v>
      </c>
      <c r="H20" s="5">
        <v>25486304</v>
      </c>
      <c r="I20" s="5">
        <v>32312021</v>
      </c>
    </row>
    <row r="21" spans="1:9" x14ac:dyDescent="0.25">
      <c r="A21" t="s">
        <v>4</v>
      </c>
      <c r="B21" s="5">
        <v>23510130</v>
      </c>
      <c r="C21" s="5">
        <v>7889568</v>
      </c>
      <c r="D21" s="5">
        <v>7245669</v>
      </c>
      <c r="E21" s="5">
        <v>2448565</v>
      </c>
      <c r="F21" s="5">
        <v>2882188</v>
      </c>
      <c r="G21" s="5">
        <v>4557712</v>
      </c>
      <c r="H21" s="5">
        <v>3440968</v>
      </c>
      <c r="I21" s="5">
        <v>13133845</v>
      </c>
    </row>
    <row r="22" spans="1:9" x14ac:dyDescent="0.25">
      <c r="A22" s="1"/>
      <c r="B22" s="6">
        <f>SUM(B15:B21)</f>
        <v>235655734</v>
      </c>
      <c r="C22" s="6">
        <f>SUM(C15:C21)</f>
        <v>340639215</v>
      </c>
      <c r="D22" s="6">
        <f>SUM(D15:D21)</f>
        <v>341707794</v>
      </c>
      <c r="E22" s="6">
        <f>SUM(E15:E21)</f>
        <v>372087882</v>
      </c>
      <c r="F22" s="6">
        <f>SUM(F15:F21)</f>
        <v>417383923</v>
      </c>
      <c r="G22" s="6">
        <f t="shared" ref="G22:I22" si="1">SUM(G15:G21)</f>
        <v>379317551</v>
      </c>
      <c r="H22" s="6">
        <f t="shared" si="1"/>
        <v>428772917</v>
      </c>
      <c r="I22" s="6">
        <f t="shared" si="1"/>
        <v>481389662</v>
      </c>
    </row>
    <row r="23" spans="1:9" x14ac:dyDescent="0.25">
      <c r="A23" s="1" t="s">
        <v>86</v>
      </c>
      <c r="B23" s="6">
        <f>B12+B22</f>
        <v>596359892</v>
      </c>
      <c r="C23" s="6">
        <f>C12+C22</f>
        <v>709920780</v>
      </c>
      <c r="D23" s="6">
        <f>D12+D22</f>
        <v>707588533</v>
      </c>
      <c r="E23" s="6">
        <f>E12+E22</f>
        <v>779944495</v>
      </c>
      <c r="F23" s="6">
        <f>F12+F22</f>
        <v>821479030</v>
      </c>
      <c r="G23" s="6">
        <f t="shared" ref="G23:I23" si="2">G12+G22</f>
        <v>777064712</v>
      </c>
      <c r="H23" s="6">
        <f t="shared" si="2"/>
        <v>862897572</v>
      </c>
      <c r="I23" s="6">
        <f t="shared" si="2"/>
        <v>913849335</v>
      </c>
    </row>
    <row r="24" spans="1:9" x14ac:dyDescent="0.25">
      <c r="A24" s="1"/>
      <c r="B24" s="6"/>
      <c r="C24" s="6"/>
      <c r="D24" s="6"/>
      <c r="E24" s="6"/>
      <c r="F24" s="6"/>
      <c r="G24" s="3"/>
    </row>
    <row r="25" spans="1:9" ht="15.75" x14ac:dyDescent="0.25">
      <c r="A25" s="19" t="s">
        <v>57</v>
      </c>
      <c r="B25" s="5"/>
      <c r="C25" s="5"/>
      <c r="D25" s="5"/>
      <c r="E25" s="5"/>
      <c r="F25" s="5"/>
      <c r="G25" s="3"/>
    </row>
    <row r="26" spans="1:9" ht="15.75" x14ac:dyDescent="0.25">
      <c r="A26" s="20" t="s">
        <v>58</v>
      </c>
      <c r="B26" s="5"/>
      <c r="C26" s="5"/>
      <c r="D26" s="5"/>
      <c r="E26" s="5"/>
      <c r="F26" s="5"/>
      <c r="G26" s="3"/>
    </row>
    <row r="27" spans="1:9" x14ac:dyDescent="0.25">
      <c r="A27" s="18" t="s">
        <v>59</v>
      </c>
      <c r="B27" s="5"/>
      <c r="C27" s="5"/>
      <c r="D27" s="5"/>
      <c r="E27" s="5"/>
      <c r="F27" s="5"/>
      <c r="G27" s="3"/>
    </row>
    <row r="28" spans="1:9" x14ac:dyDescent="0.25">
      <c r="A28" t="s">
        <v>26</v>
      </c>
      <c r="B28" s="5">
        <v>181248062</v>
      </c>
      <c r="C28" s="5">
        <v>142520062</v>
      </c>
      <c r="D28" s="5">
        <v>137223732</v>
      </c>
      <c r="E28" s="5">
        <v>128734714</v>
      </c>
      <c r="F28" s="5">
        <v>119194970</v>
      </c>
      <c r="G28" s="5">
        <v>117080668</v>
      </c>
      <c r="H28" s="5">
        <v>102676022</v>
      </c>
      <c r="I28" s="5">
        <v>97399690</v>
      </c>
    </row>
    <row r="29" spans="1:9" x14ac:dyDescent="0.25">
      <c r="A29" s="2" t="s">
        <v>27</v>
      </c>
      <c r="B29" s="5">
        <v>2642018</v>
      </c>
      <c r="C29" s="5">
        <v>2491185</v>
      </c>
      <c r="D29" s="5">
        <v>2751664</v>
      </c>
      <c r="E29" s="5">
        <v>2943127</v>
      </c>
      <c r="F29" s="5">
        <v>3102688</v>
      </c>
      <c r="G29" s="5">
        <v>3303949</v>
      </c>
      <c r="H29" s="5">
        <v>3827222</v>
      </c>
      <c r="I29" s="5">
        <v>3927187</v>
      </c>
    </row>
    <row r="30" spans="1:9" x14ac:dyDescent="0.25">
      <c r="A30" s="1"/>
      <c r="B30" s="6">
        <f>SUM(B28:B29)</f>
        <v>183890080</v>
      </c>
      <c r="C30" s="6">
        <f>SUM(C28:C29)</f>
        <v>145011247</v>
      </c>
      <c r="D30" s="6">
        <f>SUM(D28:D29)</f>
        <v>139975396</v>
      </c>
      <c r="E30" s="6">
        <f>SUM(E28:E29)</f>
        <v>131677841</v>
      </c>
      <c r="F30" s="6">
        <f>SUM(F28:F29)</f>
        <v>122297658</v>
      </c>
      <c r="G30" s="6">
        <f t="shared" ref="G30:I30" si="3">SUM(G28:G29)</f>
        <v>120384617</v>
      </c>
      <c r="H30" s="6">
        <f t="shared" si="3"/>
        <v>106503244</v>
      </c>
      <c r="I30" s="6">
        <f t="shared" si="3"/>
        <v>101326877</v>
      </c>
    </row>
    <row r="31" spans="1:9" x14ac:dyDescent="0.25">
      <c r="A31" s="1"/>
      <c r="B31" s="6"/>
      <c r="C31" s="6"/>
      <c r="D31" s="6"/>
      <c r="E31" s="6"/>
      <c r="F31" s="6"/>
      <c r="G31" s="3"/>
    </row>
    <row r="32" spans="1:9" x14ac:dyDescent="0.25">
      <c r="A32" s="18" t="s">
        <v>60</v>
      </c>
      <c r="B32" s="5"/>
      <c r="C32" s="5"/>
      <c r="D32" s="5"/>
      <c r="E32" s="5"/>
      <c r="F32" s="5"/>
      <c r="G32" s="3"/>
    </row>
    <row r="33" spans="1:9" x14ac:dyDescent="0.25">
      <c r="A33" t="s">
        <v>7</v>
      </c>
      <c r="B33" s="5">
        <v>4639029</v>
      </c>
      <c r="C33" s="5">
        <v>4355644</v>
      </c>
      <c r="D33" s="5">
        <v>3705130</v>
      </c>
      <c r="E33" s="5">
        <v>1036254</v>
      </c>
      <c r="F33" s="5">
        <v>912630</v>
      </c>
      <c r="G33" s="5">
        <v>1152369</v>
      </c>
      <c r="H33" s="5">
        <v>955020</v>
      </c>
      <c r="I33" s="5">
        <v>1054880</v>
      </c>
    </row>
    <row r="34" spans="1:9" x14ac:dyDescent="0.25">
      <c r="A34" t="s">
        <v>28</v>
      </c>
      <c r="B34" s="5">
        <v>1613772</v>
      </c>
      <c r="C34" s="5">
        <v>5003326</v>
      </c>
      <c r="D34" s="5">
        <v>2312318</v>
      </c>
      <c r="E34" s="5">
        <v>4125789</v>
      </c>
      <c r="F34" s="5">
        <v>18066935</v>
      </c>
      <c r="G34" s="5">
        <v>3125478</v>
      </c>
      <c r="H34" s="5">
        <v>11883319</v>
      </c>
      <c r="I34" s="5">
        <v>12912991</v>
      </c>
    </row>
    <row r="35" spans="1:9" x14ac:dyDescent="0.25">
      <c r="A35" t="s">
        <v>29</v>
      </c>
      <c r="B35" s="5">
        <v>4013659</v>
      </c>
      <c r="C35" s="5">
        <v>4052492</v>
      </c>
      <c r="D35" s="5">
        <v>4232185</v>
      </c>
      <c r="E35" s="5">
        <v>3085147</v>
      </c>
      <c r="F35" s="5">
        <v>7244688</v>
      </c>
      <c r="G35" s="5">
        <v>3698745</v>
      </c>
      <c r="H35" s="5">
        <v>14242761</v>
      </c>
      <c r="I35" s="5">
        <v>17474161</v>
      </c>
    </row>
    <row r="36" spans="1:9" x14ac:dyDescent="0.25">
      <c r="A36" t="s">
        <v>30</v>
      </c>
      <c r="B36" s="5">
        <v>230000000</v>
      </c>
      <c r="C36" s="5">
        <v>362632129</v>
      </c>
      <c r="D36" s="5">
        <v>376918833</v>
      </c>
      <c r="E36" s="5">
        <v>469699272</v>
      </c>
      <c r="F36" s="5">
        <v>483234805</v>
      </c>
      <c r="G36" s="5">
        <v>443916180</v>
      </c>
      <c r="H36" s="5">
        <v>483554720</v>
      </c>
      <c r="I36" s="5">
        <v>496666854</v>
      </c>
    </row>
    <row r="37" spans="1:9" x14ac:dyDescent="0.25">
      <c r="A37" t="s">
        <v>31</v>
      </c>
      <c r="B37" s="5">
        <v>18751938</v>
      </c>
      <c r="C37" s="5">
        <v>43764000</v>
      </c>
      <c r="D37" s="5">
        <v>43764000</v>
      </c>
      <c r="E37" s="5">
        <v>43764000</v>
      </c>
      <c r="F37" s="5">
        <v>43764000</v>
      </c>
      <c r="G37" s="5">
        <v>43764000</v>
      </c>
      <c r="H37" s="5">
        <v>58352000</v>
      </c>
      <c r="I37" s="5">
        <v>69293000</v>
      </c>
    </row>
    <row r="38" spans="1:9" x14ac:dyDescent="0.25">
      <c r="A38" t="s">
        <v>32</v>
      </c>
      <c r="B38" s="5"/>
      <c r="C38" s="5"/>
      <c r="E38" s="5">
        <v>25586</v>
      </c>
      <c r="F38" s="5">
        <v>25586</v>
      </c>
      <c r="G38" s="5">
        <v>25586</v>
      </c>
    </row>
    <row r="39" spans="1:9" x14ac:dyDescent="0.25">
      <c r="A39" s="6"/>
      <c r="B39" s="6">
        <f>SUM(B33:B38)</f>
        <v>259018398</v>
      </c>
      <c r="C39" s="6">
        <f>SUM(C33:C38)</f>
        <v>419807591</v>
      </c>
      <c r="D39" s="6">
        <f>SUM(D33:D38)</f>
        <v>430932466</v>
      </c>
      <c r="E39" s="6">
        <f>SUM(E33:E38)</f>
        <v>521736048</v>
      </c>
      <c r="F39" s="6">
        <f>SUM(F33:F38)</f>
        <v>553248644</v>
      </c>
      <c r="G39" s="6">
        <f t="shared" ref="G39:I39" si="4">SUM(G33:G38)</f>
        <v>495682358</v>
      </c>
      <c r="H39" s="6">
        <f t="shared" si="4"/>
        <v>568987820</v>
      </c>
      <c r="I39" s="6">
        <f t="shared" si="4"/>
        <v>597401886</v>
      </c>
    </row>
    <row r="40" spans="1:9" x14ac:dyDescent="0.25">
      <c r="A40" s="1" t="s">
        <v>87</v>
      </c>
      <c r="B40" s="6">
        <f>B30+B39</f>
        <v>442908478</v>
      </c>
      <c r="C40" s="6">
        <f>C30+C39</f>
        <v>564818838</v>
      </c>
      <c r="D40" s="6">
        <f>D30+D39</f>
        <v>570907862</v>
      </c>
      <c r="E40" s="6">
        <f>E30+E39</f>
        <v>653413889</v>
      </c>
      <c r="F40" s="6">
        <f>F30+F39</f>
        <v>675546302</v>
      </c>
      <c r="G40" s="6">
        <f t="shared" ref="G40:I40" si="5">G30+G39</f>
        <v>616066975</v>
      </c>
      <c r="H40" s="6">
        <f t="shared" si="5"/>
        <v>675491064</v>
      </c>
      <c r="I40" s="6">
        <f t="shared" si="5"/>
        <v>698728763</v>
      </c>
    </row>
    <row r="41" spans="1:9" x14ac:dyDescent="0.25">
      <c r="A41" s="1"/>
      <c r="B41" s="6"/>
      <c r="C41" s="6"/>
      <c r="D41" s="6"/>
      <c r="E41" s="6"/>
      <c r="F41" s="6"/>
      <c r="G41" s="3"/>
    </row>
    <row r="42" spans="1:9" x14ac:dyDescent="0.25">
      <c r="A42" s="18" t="s">
        <v>61</v>
      </c>
      <c r="B42" s="5"/>
      <c r="C42" s="5"/>
      <c r="D42" s="5"/>
      <c r="E42" s="5"/>
      <c r="F42" s="5"/>
      <c r="G42" s="3"/>
    </row>
    <row r="43" spans="1:9" x14ac:dyDescent="0.25">
      <c r="A43" t="s">
        <v>19</v>
      </c>
      <c r="B43" s="5">
        <v>17850000</v>
      </c>
      <c r="C43" s="5">
        <v>21420000</v>
      </c>
      <c r="D43" s="5">
        <v>21420000</v>
      </c>
      <c r="E43" s="5">
        <v>21420000</v>
      </c>
      <c r="F43" s="5">
        <v>21420000</v>
      </c>
      <c r="G43" s="5">
        <v>21420000</v>
      </c>
      <c r="H43" s="5">
        <v>21420000</v>
      </c>
      <c r="I43" s="5">
        <v>21420000</v>
      </c>
    </row>
    <row r="44" spans="1:9" x14ac:dyDescent="0.25">
      <c r="A44" t="s">
        <v>25</v>
      </c>
      <c r="B44" s="5">
        <v>638498</v>
      </c>
      <c r="C44" s="5">
        <v>638498</v>
      </c>
      <c r="D44" s="5">
        <v>638498</v>
      </c>
      <c r="E44" s="5">
        <v>638498</v>
      </c>
      <c r="F44" s="5">
        <v>638498</v>
      </c>
      <c r="G44" s="5">
        <v>638498</v>
      </c>
      <c r="H44" s="5">
        <v>638498</v>
      </c>
      <c r="I44" s="5">
        <v>638498</v>
      </c>
    </row>
    <row r="45" spans="1:9" x14ac:dyDescent="0.25">
      <c r="A45" t="s">
        <v>5</v>
      </c>
      <c r="B45" s="5">
        <v>215463160</v>
      </c>
      <c r="C45" s="5">
        <v>214895031</v>
      </c>
      <c r="D45" s="5">
        <v>214712233</v>
      </c>
      <c r="E45" s="5">
        <v>214331493</v>
      </c>
      <c r="F45" s="5">
        <v>214158613</v>
      </c>
      <c r="G45" s="5">
        <v>213983649</v>
      </c>
      <c r="H45" s="5">
        <v>213636597</v>
      </c>
      <c r="I45" s="5">
        <v>213470958</v>
      </c>
    </row>
    <row r="46" spans="1:9" x14ac:dyDescent="0.25">
      <c r="A46" t="s">
        <v>6</v>
      </c>
      <c r="B46" s="5">
        <v>-80500243</v>
      </c>
      <c r="C46" s="5">
        <v>-91851587</v>
      </c>
      <c r="D46" s="5">
        <v>-100090060</v>
      </c>
      <c r="E46" s="5">
        <v>-109859385</v>
      </c>
      <c r="F46" s="5">
        <v>-90284383</v>
      </c>
      <c r="G46" s="5">
        <v>-75044410</v>
      </c>
      <c r="H46" s="5">
        <v>-48288390</v>
      </c>
      <c r="I46" s="5">
        <v>-20408883</v>
      </c>
    </row>
    <row r="47" spans="1:9" x14ac:dyDescent="0.25">
      <c r="A47" s="1"/>
      <c r="B47" s="6">
        <f>SUM(B42:B46)</f>
        <v>153451415</v>
      </c>
      <c r="C47" s="6">
        <f>SUM(C42:C46)</f>
        <v>145101942</v>
      </c>
      <c r="D47" s="6">
        <f>SUM(D42:D46)</f>
        <v>136680671</v>
      </c>
      <c r="E47" s="6">
        <f>SUM(E42:E46)</f>
        <v>126530606</v>
      </c>
      <c r="F47" s="6">
        <f>SUM(F42:F46)</f>
        <v>145932728</v>
      </c>
      <c r="G47" s="6">
        <f t="shared" ref="G47:I47" si="6">SUM(G42:G46)</f>
        <v>160997737</v>
      </c>
      <c r="H47" s="6">
        <f t="shared" si="6"/>
        <v>187406705</v>
      </c>
      <c r="I47" s="6">
        <f t="shared" si="6"/>
        <v>215120573</v>
      </c>
    </row>
    <row r="48" spans="1:9" x14ac:dyDescent="0.25">
      <c r="A48" s="1"/>
      <c r="B48" s="6"/>
      <c r="C48" s="6"/>
      <c r="D48" s="6"/>
      <c r="E48" s="6"/>
      <c r="F48" s="6"/>
      <c r="G48" s="3"/>
    </row>
    <row r="49" spans="1:9" x14ac:dyDescent="0.25">
      <c r="A49" s="1" t="s">
        <v>88</v>
      </c>
      <c r="B49" s="6">
        <f>B47+B40-1</f>
        <v>596359892</v>
      </c>
      <c r="C49" s="6">
        <f>C47+C40</f>
        <v>709920780</v>
      </c>
      <c r="D49" s="6">
        <f>D47+D40</f>
        <v>707588533</v>
      </c>
      <c r="E49" s="6">
        <f>E47+E40</f>
        <v>779944495</v>
      </c>
      <c r="F49" s="6">
        <f>F47+F40</f>
        <v>821479030</v>
      </c>
      <c r="G49" s="6">
        <f t="shared" ref="G49:I49" si="7">G47+G40</f>
        <v>777064712</v>
      </c>
      <c r="H49" s="6">
        <f t="shared" si="7"/>
        <v>862897769</v>
      </c>
      <c r="I49" s="6">
        <f t="shared" si="7"/>
        <v>913849336</v>
      </c>
    </row>
    <row r="50" spans="1:9" x14ac:dyDescent="0.25">
      <c r="B50" s="5"/>
      <c r="C50" s="5"/>
      <c r="D50" s="5"/>
      <c r="E50" s="5"/>
      <c r="F50" s="5"/>
      <c r="G50" s="3"/>
    </row>
    <row r="52" spans="1:9" x14ac:dyDescent="0.25">
      <c r="A52" s="21" t="s">
        <v>62</v>
      </c>
      <c r="B52" s="7">
        <f>B47/(B43/10)</f>
        <v>85.967179271708687</v>
      </c>
      <c r="C52" s="7">
        <f>C47/(C43/10)</f>
        <v>67.741336134453775</v>
      </c>
      <c r="D52" s="7">
        <f>D47/(D43/10)</f>
        <v>63.809837068160597</v>
      </c>
      <c r="E52" s="7">
        <f>E47/(E43/10)</f>
        <v>59.071244631185806</v>
      </c>
      <c r="F52" s="7">
        <f>F47/(F43/10)</f>
        <v>68.129191409897288</v>
      </c>
      <c r="G52" s="7">
        <f t="shared" ref="G52:I52" si="8">G47/(G43/10)</f>
        <v>75.162342203548093</v>
      </c>
      <c r="H52" s="7">
        <f t="shared" si="8"/>
        <v>87.4914589169001</v>
      </c>
      <c r="I52" s="7">
        <f t="shared" si="8"/>
        <v>100.42977264239029</v>
      </c>
    </row>
    <row r="53" spans="1:9" x14ac:dyDescent="0.25">
      <c r="A53" s="21" t="s">
        <v>63</v>
      </c>
      <c r="B53" s="22">
        <f>B43/10</f>
        <v>1785000</v>
      </c>
      <c r="C53" s="22">
        <f t="shared" ref="C53:I53" si="9">C43/10</f>
        <v>2142000</v>
      </c>
      <c r="D53" s="22">
        <f t="shared" si="9"/>
        <v>2142000</v>
      </c>
      <c r="E53" s="22">
        <f t="shared" si="9"/>
        <v>2142000</v>
      </c>
      <c r="F53" s="22">
        <f t="shared" si="9"/>
        <v>2142000</v>
      </c>
      <c r="G53" s="22">
        <f t="shared" si="9"/>
        <v>2142000</v>
      </c>
      <c r="H53" s="22">
        <f t="shared" si="9"/>
        <v>2142000</v>
      </c>
      <c r="I53" s="22">
        <f t="shared" si="9"/>
        <v>2142000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4"/>
  <sheetViews>
    <sheetView workbookViewId="0">
      <pane xSplit="1" ySplit="5" topLeftCell="H2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5" x14ac:dyDescent="0.25"/>
  <cols>
    <col min="1" max="1" width="42.28515625" customWidth="1"/>
    <col min="2" max="2" width="15" bestFit="1" customWidth="1"/>
    <col min="3" max="3" width="14.28515625" bestFit="1" customWidth="1"/>
    <col min="4" max="4" width="15" bestFit="1" customWidth="1"/>
    <col min="5" max="5" width="15.140625" customWidth="1"/>
    <col min="6" max="6" width="14.28515625" bestFit="1" customWidth="1"/>
    <col min="7" max="7" width="12.85546875" customWidth="1"/>
    <col min="8" max="8" width="15.28515625" bestFit="1" customWidth="1"/>
    <col min="9" max="9" width="17" customWidth="1"/>
  </cols>
  <sheetData>
    <row r="1" spans="1:16382" ht="15.75" x14ac:dyDescent="0.25">
      <c r="A1" s="15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</row>
    <row r="2" spans="1:16382" ht="15.75" x14ac:dyDescent="0.25">
      <c r="A2" s="15" t="s">
        <v>64</v>
      </c>
    </row>
    <row r="3" spans="1:16382" ht="15.75" x14ac:dyDescent="0.25">
      <c r="A3" s="15" t="s">
        <v>51</v>
      </c>
      <c r="B3" s="16"/>
      <c r="C3" s="16"/>
      <c r="D3" s="16"/>
      <c r="E3" s="16"/>
      <c r="F3" s="16"/>
    </row>
    <row r="4" spans="1:16382" x14ac:dyDescent="0.25">
      <c r="A4" s="14"/>
      <c r="B4" s="12" t="s">
        <v>20</v>
      </c>
      <c r="C4" s="12" t="s">
        <v>21</v>
      </c>
      <c r="D4" s="12" t="s">
        <v>20</v>
      </c>
      <c r="E4" s="12" t="s">
        <v>22</v>
      </c>
      <c r="F4" s="12" t="s">
        <v>21</v>
      </c>
      <c r="G4" s="12" t="s">
        <v>20</v>
      </c>
      <c r="H4" s="12" t="s">
        <v>22</v>
      </c>
      <c r="I4" s="12" t="s">
        <v>21</v>
      </c>
    </row>
    <row r="5" spans="1:16382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24">
        <v>43738</v>
      </c>
      <c r="I5" s="24">
        <v>43830</v>
      </c>
    </row>
    <row r="6" spans="1:16382" x14ac:dyDescent="0.25">
      <c r="A6" s="21" t="s">
        <v>65</v>
      </c>
      <c r="B6" s="5">
        <v>324086485</v>
      </c>
      <c r="C6" s="5">
        <v>315383765</v>
      </c>
      <c r="D6" s="5">
        <v>444623121</v>
      </c>
      <c r="E6" s="5">
        <v>153251262</v>
      </c>
      <c r="F6" s="5">
        <v>294597079</v>
      </c>
      <c r="G6" s="5">
        <v>421601941</v>
      </c>
      <c r="H6" s="5">
        <v>177476104</v>
      </c>
      <c r="I6" s="5">
        <v>396355904</v>
      </c>
    </row>
    <row r="7" spans="1:16382" x14ac:dyDescent="0.25">
      <c r="A7" t="s">
        <v>66</v>
      </c>
      <c r="B7" s="5">
        <v>264037677</v>
      </c>
      <c r="C7" s="5">
        <v>279041089</v>
      </c>
      <c r="D7" s="5">
        <v>389518513</v>
      </c>
      <c r="E7" s="5">
        <v>123074916</v>
      </c>
      <c r="F7" s="5">
        <v>215198512</v>
      </c>
      <c r="G7" s="5">
        <v>307889033</v>
      </c>
      <c r="H7" s="5">
        <v>130252226</v>
      </c>
      <c r="I7" s="5">
        <v>305614704</v>
      </c>
    </row>
    <row r="8" spans="1:16382" x14ac:dyDescent="0.25">
      <c r="A8" s="21" t="s">
        <v>8</v>
      </c>
      <c r="B8" s="6">
        <f>B6-B7</f>
        <v>60048808</v>
      </c>
      <c r="C8" s="6">
        <f>C6-C7</f>
        <v>36342676</v>
      </c>
      <c r="D8" s="6">
        <f>D6-D7</f>
        <v>55104608</v>
      </c>
      <c r="E8" s="6">
        <f>E6-E7</f>
        <v>30176346</v>
      </c>
      <c r="F8" s="6">
        <f>F6-F7</f>
        <v>79398567</v>
      </c>
      <c r="G8" s="6">
        <f t="shared" ref="G8:I8" si="0">G6-G7</f>
        <v>113712908</v>
      </c>
      <c r="H8" s="6">
        <f t="shared" si="0"/>
        <v>47223878</v>
      </c>
      <c r="I8" s="6">
        <f t="shared" si="0"/>
        <v>90741200</v>
      </c>
    </row>
    <row r="9" spans="1:16382" x14ac:dyDescent="0.25">
      <c r="A9" s="1"/>
      <c r="B9" s="6"/>
      <c r="C9" s="6"/>
      <c r="D9" s="6"/>
      <c r="E9" s="6"/>
      <c r="F9" s="6"/>
      <c r="G9" s="5"/>
    </row>
    <row r="10" spans="1:16382" x14ac:dyDescent="0.25">
      <c r="A10" s="21" t="s">
        <v>67</v>
      </c>
      <c r="B10" s="6"/>
      <c r="C10" s="6"/>
      <c r="D10" s="6"/>
      <c r="E10" s="6"/>
      <c r="F10" s="6"/>
      <c r="G10" s="5"/>
    </row>
    <row r="11" spans="1:16382" x14ac:dyDescent="0.25">
      <c r="A11" t="s">
        <v>9</v>
      </c>
      <c r="B11" s="5">
        <v>12319009</v>
      </c>
      <c r="C11" s="5">
        <v>10058786</v>
      </c>
      <c r="D11" s="5">
        <v>15093635</v>
      </c>
      <c r="E11" s="5">
        <v>5287034</v>
      </c>
      <c r="F11" s="5">
        <v>9836980</v>
      </c>
      <c r="G11" s="5">
        <v>15386650</v>
      </c>
      <c r="H11" s="5">
        <v>5571554</v>
      </c>
      <c r="I11" s="5">
        <v>11984369</v>
      </c>
    </row>
    <row r="12" spans="1:16382" x14ac:dyDescent="0.25">
      <c r="A12" t="s">
        <v>33</v>
      </c>
      <c r="B12" s="5">
        <v>8245264</v>
      </c>
      <c r="C12" s="5">
        <v>7779751</v>
      </c>
      <c r="D12" s="5">
        <v>11898090</v>
      </c>
      <c r="E12" s="5">
        <v>4007438</v>
      </c>
      <c r="F12" s="5">
        <v>8600473</v>
      </c>
      <c r="G12" s="5">
        <v>13094412</v>
      </c>
      <c r="H12" s="5">
        <v>4858785</v>
      </c>
      <c r="I12" s="5">
        <v>12119231</v>
      </c>
    </row>
    <row r="13" spans="1:16382" x14ac:dyDescent="0.25">
      <c r="A13" t="s">
        <v>34</v>
      </c>
      <c r="B13" s="5">
        <v>36342838</v>
      </c>
      <c r="C13" s="5">
        <v>29812731</v>
      </c>
      <c r="D13" s="5">
        <v>46885805</v>
      </c>
      <c r="E13" s="5">
        <v>15272892</v>
      </c>
      <c r="F13" s="5">
        <v>35819869</v>
      </c>
      <c r="G13" s="5">
        <v>45292291</v>
      </c>
      <c r="H13" s="5">
        <v>21054644</v>
      </c>
      <c r="I13" s="5">
        <v>43868405</v>
      </c>
    </row>
    <row r="14" spans="1:16382" x14ac:dyDescent="0.25">
      <c r="A14" t="s">
        <v>35</v>
      </c>
      <c r="B14" s="5">
        <v>869844</v>
      </c>
      <c r="C14" s="5">
        <v>21614</v>
      </c>
      <c r="D14" s="5">
        <v>578011</v>
      </c>
      <c r="E14" s="5">
        <v>102575</v>
      </c>
      <c r="F14" s="5">
        <v>1186644</v>
      </c>
      <c r="G14" s="5">
        <v>0</v>
      </c>
      <c r="H14">
        <v>1657975</v>
      </c>
      <c r="I14" s="5">
        <v>1760379</v>
      </c>
    </row>
    <row r="15" spans="1:16382" x14ac:dyDescent="0.25">
      <c r="B15" s="5"/>
      <c r="C15" s="5"/>
      <c r="D15" s="5"/>
      <c r="E15" s="5"/>
      <c r="F15" s="5"/>
      <c r="G15" s="5"/>
    </row>
    <row r="16" spans="1:16382" x14ac:dyDescent="0.25">
      <c r="A16" s="21" t="s">
        <v>68</v>
      </c>
      <c r="B16" s="6">
        <f>B8-B11-B12-B13+B14</f>
        <v>4011541</v>
      </c>
      <c r="C16" s="6">
        <f t="shared" ref="C16:G16" si="1">C8-C11-C12-C13+C14</f>
        <v>-11286978</v>
      </c>
      <c r="D16" s="6">
        <f>D8-D11-D12-D13+D14</f>
        <v>-18194911</v>
      </c>
      <c r="E16" s="6">
        <f t="shared" si="1"/>
        <v>5711557</v>
      </c>
      <c r="F16" s="6">
        <f t="shared" si="1"/>
        <v>26327889</v>
      </c>
      <c r="G16" s="6">
        <f t="shared" si="1"/>
        <v>39939555</v>
      </c>
      <c r="H16" s="6">
        <f>H8-H11-H12-H13+H14</f>
        <v>17396870</v>
      </c>
      <c r="I16" s="6">
        <f>I8-I11-I12-I13+I14</f>
        <v>24529574</v>
      </c>
    </row>
    <row r="17" spans="1:9" x14ac:dyDescent="0.25">
      <c r="A17" s="23" t="s">
        <v>69</v>
      </c>
      <c r="B17" s="6"/>
      <c r="C17" s="6"/>
      <c r="D17" s="6"/>
      <c r="E17" s="6"/>
      <c r="F17" s="6"/>
      <c r="G17" s="5"/>
    </row>
    <row r="18" spans="1:9" x14ac:dyDescent="0.25">
      <c r="A18" t="s">
        <v>10</v>
      </c>
      <c r="B18" s="5"/>
      <c r="C18" s="5"/>
      <c r="D18" s="5"/>
      <c r="E18" s="5"/>
      <c r="F18" s="5"/>
      <c r="G18" s="5"/>
    </row>
    <row r="19" spans="1:9" x14ac:dyDescent="0.25">
      <c r="A19" t="s">
        <v>90</v>
      </c>
      <c r="B19" s="5"/>
      <c r="C19" s="5"/>
      <c r="D19" s="5"/>
      <c r="E19" s="5"/>
      <c r="F19" s="5"/>
      <c r="G19" s="5"/>
    </row>
    <row r="20" spans="1:9" x14ac:dyDescent="0.25">
      <c r="A20" t="s">
        <v>11</v>
      </c>
      <c r="B20" s="5"/>
      <c r="C20" s="5"/>
      <c r="D20" s="5"/>
      <c r="E20" s="5"/>
      <c r="F20" s="5"/>
      <c r="G20" s="5">
        <v>2627457</v>
      </c>
    </row>
    <row r="21" spans="1:9" x14ac:dyDescent="0.25">
      <c r="A21" t="s">
        <v>12</v>
      </c>
      <c r="B21" s="5"/>
      <c r="C21" s="5"/>
      <c r="D21" s="5"/>
      <c r="E21" s="5"/>
      <c r="F21" s="5"/>
      <c r="G21" s="5"/>
    </row>
    <row r="22" spans="1:9" x14ac:dyDescent="0.25">
      <c r="B22" s="5"/>
      <c r="C22" s="5"/>
      <c r="D22" s="5"/>
      <c r="E22" s="5"/>
      <c r="F22" s="5"/>
      <c r="G22" s="5"/>
    </row>
    <row r="23" spans="1:9" x14ac:dyDescent="0.25">
      <c r="A23" s="21" t="s">
        <v>70</v>
      </c>
      <c r="B23" s="6">
        <f>B16-B18+B19</f>
        <v>4011541</v>
      </c>
      <c r="C23" s="6">
        <f t="shared" ref="C23:F23" si="2">C16-C18+C19</f>
        <v>-11286978</v>
      </c>
      <c r="D23" s="6">
        <f>D16-D18+D19</f>
        <v>-18194911</v>
      </c>
      <c r="E23" s="6">
        <f t="shared" si="2"/>
        <v>5711557</v>
      </c>
      <c r="F23" s="6">
        <f t="shared" si="2"/>
        <v>26327889</v>
      </c>
      <c r="G23" s="6">
        <f>G16-G18+G19+G20+G21</f>
        <v>42567012</v>
      </c>
      <c r="H23" s="6">
        <f t="shared" ref="H23:I23" si="3">H16-H18+H19+H20+H21</f>
        <v>17396870</v>
      </c>
      <c r="I23" s="6">
        <f t="shared" si="3"/>
        <v>24529574</v>
      </c>
    </row>
    <row r="24" spans="1:9" x14ac:dyDescent="0.25">
      <c r="A24" t="s">
        <v>71</v>
      </c>
      <c r="B24" s="5"/>
      <c r="C24" s="5"/>
      <c r="D24" s="5"/>
      <c r="E24" s="5"/>
      <c r="F24" s="5"/>
      <c r="G24" s="5"/>
      <c r="H24" s="5"/>
    </row>
    <row r="26" spans="1:9" x14ac:dyDescent="0.25">
      <c r="A26" s="21" t="s">
        <v>72</v>
      </c>
      <c r="B26" s="6">
        <f t="shared" ref="B26:I26" si="4">B23-B24</f>
        <v>4011541</v>
      </c>
      <c r="C26" s="6">
        <f t="shared" si="4"/>
        <v>-11286978</v>
      </c>
      <c r="D26" s="6">
        <f t="shared" si="4"/>
        <v>-18194911</v>
      </c>
      <c r="E26" s="6">
        <f t="shared" si="4"/>
        <v>5711557</v>
      </c>
      <c r="F26" s="6">
        <f t="shared" si="4"/>
        <v>26327889</v>
      </c>
      <c r="G26" s="6">
        <f t="shared" si="4"/>
        <v>42567012</v>
      </c>
      <c r="H26" s="6">
        <f>H23-H24</f>
        <v>17396870</v>
      </c>
      <c r="I26" s="6">
        <f t="shared" si="4"/>
        <v>24529574</v>
      </c>
    </row>
    <row r="27" spans="1:9" x14ac:dyDescent="0.25">
      <c r="A27" s="18" t="s">
        <v>73</v>
      </c>
      <c r="B27" s="6">
        <f>B28+B29</f>
        <v>-3064914</v>
      </c>
      <c r="C27" s="6">
        <f t="shared" ref="C27:I27" si="5">C28+C29</f>
        <v>-2530472</v>
      </c>
      <c r="D27" s="6">
        <f t="shared" si="5"/>
        <v>-4043810</v>
      </c>
      <c r="E27" s="6">
        <f t="shared" si="5"/>
        <v>1358735</v>
      </c>
      <c r="F27" s="6">
        <f t="shared" si="5"/>
        <v>-2572945</v>
      </c>
      <c r="G27" s="6">
        <f t="shared" si="5"/>
        <v>-3747059</v>
      </c>
      <c r="H27" s="6">
        <f t="shared" si="5"/>
        <v>-2063720</v>
      </c>
      <c r="I27" s="6">
        <f t="shared" si="5"/>
        <v>-2902557</v>
      </c>
    </row>
    <row r="28" spans="1:9" x14ac:dyDescent="0.25">
      <c r="A28" t="s">
        <v>36</v>
      </c>
      <c r="B28" s="5">
        <v>-2331629</v>
      </c>
      <c r="C28" s="5">
        <v>-2010845</v>
      </c>
      <c r="D28" s="5">
        <v>-3263704</v>
      </c>
      <c r="E28" s="5">
        <v>1218111</v>
      </c>
      <c r="F28" s="5">
        <v>-2272760</v>
      </c>
      <c r="G28" s="5">
        <v>-3245613</v>
      </c>
      <c r="H28" s="5">
        <v>-1988383</v>
      </c>
      <c r="I28" s="5">
        <v>-2727255</v>
      </c>
    </row>
    <row r="29" spans="1:9" x14ac:dyDescent="0.25">
      <c r="A29" t="s">
        <v>13</v>
      </c>
      <c r="B29" s="5">
        <v>-733285</v>
      </c>
      <c r="C29" s="5">
        <v>-519627</v>
      </c>
      <c r="D29" s="5">
        <v>-780106</v>
      </c>
      <c r="E29" s="5">
        <v>140624</v>
      </c>
      <c r="F29" s="5">
        <v>-300185</v>
      </c>
      <c r="G29" s="5">
        <v>-501446</v>
      </c>
      <c r="H29" s="5">
        <v>-75337</v>
      </c>
      <c r="I29" s="5">
        <v>-175302</v>
      </c>
    </row>
    <row r="30" spans="1:9" x14ac:dyDescent="0.25">
      <c r="A30" s="21" t="s">
        <v>74</v>
      </c>
      <c r="B30" s="6">
        <f>B26+B27</f>
        <v>946627</v>
      </c>
      <c r="C30" s="6">
        <f t="shared" ref="C30:I30" si="6">C26+C27</f>
        <v>-13817450</v>
      </c>
      <c r="D30" s="6">
        <f t="shared" si="6"/>
        <v>-22238721</v>
      </c>
      <c r="E30" s="6">
        <f t="shared" si="6"/>
        <v>7070292</v>
      </c>
      <c r="F30" s="6">
        <f t="shared" si="6"/>
        <v>23754944</v>
      </c>
      <c r="G30" s="6">
        <f t="shared" si="6"/>
        <v>38819953</v>
      </c>
      <c r="H30" s="6">
        <f>H26+H27</f>
        <v>15333150</v>
      </c>
      <c r="I30" s="6">
        <f t="shared" si="6"/>
        <v>21627017</v>
      </c>
    </row>
    <row r="31" spans="1:9" x14ac:dyDescent="0.25">
      <c r="B31" s="5"/>
      <c r="C31" s="5"/>
      <c r="D31" s="5"/>
      <c r="E31" s="5"/>
      <c r="F31" s="5"/>
      <c r="G31" s="5"/>
    </row>
    <row r="32" spans="1:9" x14ac:dyDescent="0.25">
      <c r="B32" s="5"/>
      <c r="C32" s="5"/>
      <c r="D32" s="5"/>
      <c r="E32" s="5"/>
      <c r="F32" s="4"/>
      <c r="G32" s="5"/>
    </row>
    <row r="33" spans="1:9" x14ac:dyDescent="0.25">
      <c r="A33" s="21" t="s">
        <v>75</v>
      </c>
      <c r="B33" s="4">
        <f>B30/('1'!B43/10)</f>
        <v>0.53032324929971986</v>
      </c>
      <c r="C33" s="4">
        <f>C30/('1'!C43/10)</f>
        <v>-6.450723622782446</v>
      </c>
      <c r="D33" s="4">
        <f>D30/('1'!D43/10)</f>
        <v>-10.382222689075631</v>
      </c>
      <c r="E33" s="4">
        <f>E30/('1'!E43/10)</f>
        <v>3.3007899159663867</v>
      </c>
      <c r="F33" s="4">
        <f>F30/('1'!F43/10)</f>
        <v>11.090076563958917</v>
      </c>
      <c r="G33" s="4">
        <f>G30/('1'!G43/10)</f>
        <v>18.123227357609711</v>
      </c>
      <c r="H33" s="4">
        <f>H30/('1'!H43/10)</f>
        <v>7.1583333333333332</v>
      </c>
      <c r="I33" s="4">
        <f>I30/('1'!I43/10)</f>
        <v>10.096646591970121</v>
      </c>
    </row>
    <row r="34" spans="1:9" x14ac:dyDescent="0.25">
      <c r="A34" s="23" t="s">
        <v>76</v>
      </c>
      <c r="B34">
        <v>1785000</v>
      </c>
      <c r="C34">
        <v>2142000</v>
      </c>
      <c r="D34">
        <v>2142000</v>
      </c>
      <c r="E34">
        <v>2142000</v>
      </c>
      <c r="F34">
        <v>2142000</v>
      </c>
      <c r="G34">
        <v>2142000</v>
      </c>
      <c r="H34">
        <v>2142000</v>
      </c>
      <c r="I34">
        <v>2142000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pane xSplit="1" ySplit="5" topLeftCell="H18" activePane="bottomRight" state="frozen"/>
      <selection pane="topRight" activeCell="B1" sqref="B1"/>
      <selection pane="bottomLeft" activeCell="A4" sqref="A4"/>
      <selection pane="bottomRight" activeCell="N28" sqref="N28"/>
    </sheetView>
  </sheetViews>
  <sheetFormatPr defaultRowHeight="15" x14ac:dyDescent="0.25"/>
  <cols>
    <col min="1" max="1" width="43.28515625" customWidth="1"/>
    <col min="2" max="2" width="17" customWidth="1"/>
    <col min="3" max="3" width="15.42578125" customWidth="1"/>
    <col min="4" max="5" width="17.7109375" customWidth="1"/>
    <col min="6" max="6" width="17.140625" customWidth="1"/>
    <col min="7" max="7" width="14.140625" customWidth="1"/>
    <col min="8" max="8" width="16" bestFit="1" customWidth="1"/>
    <col min="9" max="9" width="15" bestFit="1" customWidth="1"/>
  </cols>
  <sheetData>
    <row r="1" spans="1:9" ht="15.75" x14ac:dyDescent="0.25">
      <c r="A1" s="15" t="s">
        <v>50</v>
      </c>
    </row>
    <row r="2" spans="1:9" ht="15.75" x14ac:dyDescent="0.25">
      <c r="A2" s="15" t="s">
        <v>77</v>
      </c>
    </row>
    <row r="3" spans="1:9" ht="15.75" x14ac:dyDescent="0.25">
      <c r="A3" s="15" t="s">
        <v>51</v>
      </c>
      <c r="B3" s="16"/>
      <c r="C3" s="16"/>
      <c r="D3" s="16"/>
      <c r="E3" s="16"/>
      <c r="F3" s="16"/>
    </row>
    <row r="4" spans="1:9" x14ac:dyDescent="0.25">
      <c r="B4" s="12" t="s">
        <v>20</v>
      </c>
      <c r="C4" s="12" t="s">
        <v>21</v>
      </c>
      <c r="D4" s="12" t="s">
        <v>20</v>
      </c>
      <c r="E4" s="12" t="s">
        <v>22</v>
      </c>
      <c r="F4" s="12" t="s">
        <v>21</v>
      </c>
      <c r="G4" s="12" t="s">
        <v>20</v>
      </c>
      <c r="H4" s="12" t="s">
        <v>22</v>
      </c>
      <c r="I4" s="12" t="s">
        <v>21</v>
      </c>
    </row>
    <row r="5" spans="1:9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24">
        <v>43738</v>
      </c>
      <c r="I5" s="24">
        <v>43830</v>
      </c>
    </row>
    <row r="6" spans="1:9" x14ac:dyDescent="0.25">
      <c r="A6" s="21" t="s">
        <v>78</v>
      </c>
      <c r="B6" s="5"/>
      <c r="C6" s="5"/>
      <c r="D6" s="5"/>
      <c r="E6" s="5"/>
      <c r="F6" s="5"/>
      <c r="G6" s="5"/>
    </row>
    <row r="7" spans="1:9" x14ac:dyDescent="0.25">
      <c r="A7" t="s">
        <v>37</v>
      </c>
      <c r="B7" s="5">
        <v>321695344</v>
      </c>
      <c r="C7" s="5">
        <v>296244862</v>
      </c>
      <c r="D7" s="5">
        <v>452104454</v>
      </c>
      <c r="E7" s="5">
        <v>155689729</v>
      </c>
      <c r="F7" s="5">
        <v>296207579</v>
      </c>
      <c r="G7" s="5">
        <v>420724699</v>
      </c>
      <c r="H7" s="5">
        <v>179852268</v>
      </c>
      <c r="I7" s="5">
        <v>384811172</v>
      </c>
    </row>
    <row r="8" spans="1:9" x14ac:dyDescent="0.25">
      <c r="A8" t="s">
        <v>38</v>
      </c>
      <c r="B8" s="5">
        <v>-384485763</v>
      </c>
      <c r="C8" s="5">
        <v>-418524165</v>
      </c>
      <c r="D8" s="5">
        <v>-583597311</v>
      </c>
      <c r="E8" s="5">
        <v>-253445572</v>
      </c>
      <c r="F8" s="5">
        <v>-395500351</v>
      </c>
      <c r="G8" s="5">
        <v>-436346945</v>
      </c>
      <c r="H8" s="5">
        <v>-183900968</v>
      </c>
      <c r="I8" s="5">
        <v>-410798097</v>
      </c>
    </row>
    <row r="9" spans="1:9" x14ac:dyDescent="0.25">
      <c r="A9" s="1"/>
      <c r="B9" s="6">
        <f>SUM(B7:B8)</f>
        <v>-62790419</v>
      </c>
      <c r="C9" s="6">
        <f>SUM(C7:C8)</f>
        <v>-122279303</v>
      </c>
      <c r="D9" s="6">
        <f>SUM(D7:D8)</f>
        <v>-131492857</v>
      </c>
      <c r="E9" s="6">
        <f>SUM(E7:E8)</f>
        <v>-97755843</v>
      </c>
      <c r="F9" s="6">
        <f>SUM(F7:F8)</f>
        <v>-99292772</v>
      </c>
      <c r="G9" s="6">
        <f t="shared" ref="G9:I9" si="0">SUM(G7:G8)</f>
        <v>-15622246</v>
      </c>
      <c r="H9" s="6">
        <f t="shared" si="0"/>
        <v>-4048700</v>
      </c>
      <c r="I9" s="6">
        <f t="shared" si="0"/>
        <v>-25986925</v>
      </c>
    </row>
    <row r="10" spans="1:9" x14ac:dyDescent="0.25">
      <c r="B10" s="5"/>
      <c r="C10" s="5"/>
      <c r="D10" s="5"/>
      <c r="E10" s="5"/>
      <c r="F10" s="5"/>
      <c r="G10" s="5"/>
    </row>
    <row r="11" spans="1:9" x14ac:dyDescent="0.25">
      <c r="A11" s="21" t="s">
        <v>79</v>
      </c>
      <c r="B11" s="5"/>
      <c r="C11" s="5"/>
      <c r="D11" s="5"/>
      <c r="E11" s="5"/>
      <c r="F11" s="5"/>
      <c r="G11" s="5"/>
    </row>
    <row r="12" spans="1:9" x14ac:dyDescent="0.25">
      <c r="A12" t="s">
        <v>39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</row>
    <row r="13" spans="1:9" x14ac:dyDescent="0.25">
      <c r="A13" t="s">
        <v>40</v>
      </c>
      <c r="B13" s="5"/>
      <c r="C13" s="5">
        <v>-519952</v>
      </c>
      <c r="D13" s="5">
        <v>-627889</v>
      </c>
      <c r="E13" s="5">
        <v>0</v>
      </c>
      <c r="F13" s="5">
        <v>-1750912</v>
      </c>
      <c r="G13" s="5">
        <v>-52245287</v>
      </c>
      <c r="H13" s="5">
        <v>-2265854</v>
      </c>
      <c r="I13" s="5">
        <v>-3983054</v>
      </c>
    </row>
    <row r="14" spans="1:9" x14ac:dyDescent="0.25">
      <c r="A14" t="s">
        <v>46</v>
      </c>
      <c r="B14" s="5"/>
      <c r="C14" s="5">
        <v>-8797396</v>
      </c>
      <c r="D14" s="5"/>
      <c r="E14" s="5">
        <v>-10000000</v>
      </c>
      <c r="F14" s="5">
        <v>-10000000</v>
      </c>
      <c r="G14" s="5">
        <v>0</v>
      </c>
    </row>
    <row r="15" spans="1:9" x14ac:dyDescent="0.25">
      <c r="A15" t="s">
        <v>41</v>
      </c>
      <c r="B15" s="5">
        <v>-71050371</v>
      </c>
      <c r="C15" s="5"/>
      <c r="D15" s="5">
        <v>-9110178</v>
      </c>
      <c r="E15" s="5">
        <v>-94800</v>
      </c>
      <c r="F15" s="5">
        <v>-369125</v>
      </c>
      <c r="G15" s="5">
        <v>-436825</v>
      </c>
      <c r="I15" s="5">
        <v>-16500</v>
      </c>
    </row>
    <row r="16" spans="1:9" x14ac:dyDescent="0.25">
      <c r="A16" s="1"/>
      <c r="B16" s="6">
        <f>SUM(B12:B15)</f>
        <v>-71050371</v>
      </c>
      <c r="C16" s="6">
        <f>SUM(C12:C15)</f>
        <v>-9317348</v>
      </c>
      <c r="D16" s="6">
        <f>SUM(D12:D15)</f>
        <v>-9738067</v>
      </c>
      <c r="E16" s="6">
        <f>SUM(E12:E15)</f>
        <v>-10094800</v>
      </c>
      <c r="F16" s="6">
        <f>SUM(F12:F15)</f>
        <v>-12120037</v>
      </c>
      <c r="G16" s="6">
        <f t="shared" ref="G16:I16" si="1">SUM(G12:G15)</f>
        <v>-52682112</v>
      </c>
      <c r="H16" s="6">
        <f t="shared" si="1"/>
        <v>-2265854</v>
      </c>
      <c r="I16" s="6">
        <f t="shared" si="1"/>
        <v>-3999554</v>
      </c>
    </row>
    <row r="17" spans="1:9" x14ac:dyDescent="0.25">
      <c r="B17" s="5"/>
      <c r="C17" s="5"/>
      <c r="D17" s="5"/>
      <c r="E17" s="5"/>
      <c r="F17" s="5"/>
      <c r="G17" s="5"/>
    </row>
    <row r="18" spans="1:9" x14ac:dyDescent="0.25">
      <c r="A18" s="21" t="s">
        <v>80</v>
      </c>
      <c r="B18" s="5"/>
      <c r="C18" s="5"/>
      <c r="D18" s="5"/>
      <c r="E18" s="5"/>
      <c r="F18" s="5"/>
      <c r="G18" s="5"/>
    </row>
    <row r="19" spans="1:9" x14ac:dyDescent="0.25">
      <c r="A19" t="s">
        <v>42</v>
      </c>
      <c r="B19" s="5">
        <v>0</v>
      </c>
      <c r="C19" s="5">
        <v>-10006874</v>
      </c>
      <c r="D19" s="5">
        <v>-15303204</v>
      </c>
      <c r="E19" s="5">
        <v>-3328998</v>
      </c>
      <c r="F19" s="5">
        <v>-12868742</v>
      </c>
      <c r="G19" s="5">
        <v>-14983044</v>
      </c>
      <c r="H19" s="5">
        <v>-5324359</v>
      </c>
      <c r="I19" s="5">
        <v>-10600691</v>
      </c>
    </row>
    <row r="20" spans="1:9" x14ac:dyDescent="0.25">
      <c r="A20" s="2" t="s">
        <v>43</v>
      </c>
      <c r="B20" s="5">
        <v>155000000</v>
      </c>
      <c r="C20" s="5">
        <v>147568336</v>
      </c>
      <c r="D20" s="5">
        <v>161855040</v>
      </c>
      <c r="E20" s="5">
        <v>109467482</v>
      </c>
      <c r="F20" s="5">
        <v>123003015</v>
      </c>
      <c r="G20" s="5">
        <v>83684390</v>
      </c>
      <c r="H20" s="5">
        <v>12550702</v>
      </c>
      <c r="I20" s="5">
        <v>25662836</v>
      </c>
    </row>
    <row r="21" spans="1:9" x14ac:dyDescent="0.25">
      <c r="A21" s="2" t="s">
        <v>44</v>
      </c>
      <c r="B21" s="5">
        <v>-1960401</v>
      </c>
      <c r="C21" s="5">
        <v>-2225586</v>
      </c>
      <c r="D21" s="5">
        <v>-2225586</v>
      </c>
      <c r="E21" s="5">
        <v>0</v>
      </c>
      <c r="F21" s="5">
        <v>0</v>
      </c>
      <c r="G21" s="5">
        <v>0</v>
      </c>
    </row>
    <row r="22" spans="1:9" x14ac:dyDescent="0.25">
      <c r="A22" t="s">
        <v>45</v>
      </c>
      <c r="B22" s="5"/>
      <c r="C22" s="5"/>
      <c r="D22" s="5"/>
      <c r="E22" s="5"/>
      <c r="F22" s="5">
        <v>0</v>
      </c>
      <c r="G22" s="5">
        <v>0</v>
      </c>
    </row>
    <row r="23" spans="1:9" x14ac:dyDescent="0.25">
      <c r="A23" s="1"/>
      <c r="B23" s="6">
        <f>SUM(B19:B22)</f>
        <v>153039599</v>
      </c>
      <c r="C23" s="6">
        <f>SUM(C19:C22)</f>
        <v>135335876</v>
      </c>
      <c r="D23" s="6">
        <f>SUM(D19:D22)</f>
        <v>144326250</v>
      </c>
      <c r="E23" s="6">
        <f>SUM(E19:E22)</f>
        <v>106138484</v>
      </c>
      <c r="F23" s="6">
        <f>SUM(F19:F22)</f>
        <v>110134273</v>
      </c>
      <c r="G23" s="6">
        <f t="shared" ref="G23:I23" si="2">SUM(G19:G22)</f>
        <v>68701346</v>
      </c>
      <c r="H23" s="6">
        <f t="shared" si="2"/>
        <v>7226343</v>
      </c>
      <c r="I23" s="6">
        <f t="shared" si="2"/>
        <v>15062145</v>
      </c>
    </row>
    <row r="24" spans="1:9" x14ac:dyDescent="0.25">
      <c r="A24" s="1"/>
      <c r="B24" s="6"/>
      <c r="C24" s="6"/>
      <c r="D24" s="6"/>
      <c r="E24" s="6"/>
      <c r="F24" s="6"/>
      <c r="G24" s="5"/>
    </row>
    <row r="25" spans="1:9" x14ac:dyDescent="0.25">
      <c r="A25" s="1" t="s">
        <v>81</v>
      </c>
      <c r="B25" s="6">
        <f>B9+B16+B23</f>
        <v>19198809</v>
      </c>
      <c r="C25" s="6">
        <f>C9+C16+C23</f>
        <v>3739225</v>
      </c>
      <c r="D25" s="6">
        <f>D9+D16+D23</f>
        <v>3095326</v>
      </c>
      <c r="E25" s="6">
        <f>E9+E16+E23</f>
        <v>-1712159</v>
      </c>
      <c r="F25" s="6">
        <f>F9+F16+F23</f>
        <v>-1278536</v>
      </c>
      <c r="G25" s="6">
        <f t="shared" ref="G25:I25" si="3">G9+G16+G23</f>
        <v>396988</v>
      </c>
      <c r="H25" s="6">
        <f t="shared" si="3"/>
        <v>911789</v>
      </c>
      <c r="I25" s="6">
        <f t="shared" si="3"/>
        <v>-14924334</v>
      </c>
    </row>
    <row r="26" spans="1:9" x14ac:dyDescent="0.25">
      <c r="A26" s="1" t="s">
        <v>82</v>
      </c>
      <c r="B26" s="5">
        <v>4311321</v>
      </c>
      <c r="C26" s="5">
        <v>4150343</v>
      </c>
      <c r="D26" s="5">
        <v>4150343</v>
      </c>
      <c r="E26" s="5">
        <v>4160724</v>
      </c>
      <c r="F26" s="5">
        <v>4160724</v>
      </c>
      <c r="G26" s="5">
        <v>4160724</v>
      </c>
      <c r="H26" s="5">
        <v>2529179</v>
      </c>
      <c r="I26" s="5">
        <v>2529179</v>
      </c>
    </row>
    <row r="27" spans="1:9" x14ac:dyDescent="0.25">
      <c r="A27" s="1" t="s">
        <v>83</v>
      </c>
      <c r="B27" s="6">
        <f>SUM(B25:B26)+1</f>
        <v>23510131</v>
      </c>
      <c r="C27" s="6">
        <f t="shared" ref="C27:I27" si="4">SUM(C25:C26)</f>
        <v>7889568</v>
      </c>
      <c r="D27" s="6">
        <f>SUM(D25:D26)</f>
        <v>7245669</v>
      </c>
      <c r="E27" s="6">
        <f t="shared" si="4"/>
        <v>2448565</v>
      </c>
      <c r="F27" s="6">
        <f t="shared" si="4"/>
        <v>2882188</v>
      </c>
      <c r="G27" s="6">
        <f t="shared" si="4"/>
        <v>4557712</v>
      </c>
      <c r="H27" s="6">
        <f t="shared" si="4"/>
        <v>3440968</v>
      </c>
      <c r="I27" s="6">
        <f t="shared" si="4"/>
        <v>-12395155</v>
      </c>
    </row>
    <row r="28" spans="1:9" x14ac:dyDescent="0.25">
      <c r="B28" s="5"/>
      <c r="C28" s="5"/>
      <c r="D28" s="5"/>
      <c r="E28" s="5"/>
      <c r="F28" s="5"/>
      <c r="G28" s="5"/>
    </row>
    <row r="30" spans="1:9" x14ac:dyDescent="0.25">
      <c r="A30" s="21" t="s">
        <v>84</v>
      </c>
      <c r="B30" s="8">
        <f>B9/('1'!B43/10)</f>
        <v>-35.176705322128853</v>
      </c>
      <c r="C30" s="8">
        <f>C9/('1'!C43/10)</f>
        <v>-57.086509337068158</v>
      </c>
      <c r="D30" s="8">
        <f>D9/('1'!D43/10)</f>
        <v>-61.387888422035481</v>
      </c>
      <c r="E30" s="8">
        <f>E9/('1'!E43/10)</f>
        <v>-45.637648459383755</v>
      </c>
      <c r="F30" s="8">
        <f>F9/('1'!F43/10)</f>
        <v>-46.355169000933707</v>
      </c>
      <c r="G30" s="8">
        <f>G9/('1'!G43/10)</f>
        <v>-7.2932987861811389</v>
      </c>
      <c r="H30" s="8">
        <f>H9/('1'!H43/10)</f>
        <v>-1.8901493930905695</v>
      </c>
      <c r="I30" s="8">
        <f>I9/('1'!I43/10)</f>
        <v>-12.132084500466853</v>
      </c>
    </row>
    <row r="31" spans="1:9" x14ac:dyDescent="0.25">
      <c r="A31" s="21" t="s">
        <v>85</v>
      </c>
      <c r="B31">
        <v>1785000</v>
      </c>
      <c r="C31">
        <v>2142000</v>
      </c>
      <c r="D31">
        <v>2142000</v>
      </c>
      <c r="E31">
        <v>2142000</v>
      </c>
      <c r="F31">
        <v>2142000</v>
      </c>
      <c r="G31">
        <v>2142000</v>
      </c>
      <c r="H31">
        <v>2142000</v>
      </c>
      <c r="I31">
        <v>2142000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2" workbookViewId="0">
      <selection activeCell="A23" sqref="A23"/>
    </sheetView>
  </sheetViews>
  <sheetFormatPr defaultRowHeight="15" x14ac:dyDescent="0.25"/>
  <cols>
    <col min="1" max="1" width="16.5703125" bestFit="1" customWidth="1"/>
    <col min="2" max="2" width="18.28515625" customWidth="1"/>
    <col min="3" max="3" width="14.7109375" customWidth="1"/>
    <col min="4" max="4" width="15.7109375" customWidth="1"/>
    <col min="5" max="5" width="18" customWidth="1"/>
    <col min="6" max="6" width="20" customWidth="1"/>
  </cols>
  <sheetData>
    <row r="1" spans="1:6" ht="15.75" x14ac:dyDescent="0.25">
      <c r="A1" s="15" t="s">
        <v>50</v>
      </c>
    </row>
    <row r="2" spans="1:6" x14ac:dyDescent="0.25">
      <c r="A2" s="1" t="s">
        <v>17</v>
      </c>
    </row>
    <row r="3" spans="1:6" ht="15.75" x14ac:dyDescent="0.25">
      <c r="A3" s="15" t="s">
        <v>51</v>
      </c>
    </row>
    <row r="5" spans="1:6" x14ac:dyDescent="0.25">
      <c r="B5" s="10" t="s">
        <v>20</v>
      </c>
      <c r="C5" s="10" t="s">
        <v>21</v>
      </c>
      <c r="D5" s="10" t="s">
        <v>20</v>
      </c>
      <c r="E5" s="10" t="s">
        <v>22</v>
      </c>
      <c r="F5" s="10" t="s">
        <v>21</v>
      </c>
    </row>
    <row r="6" spans="1:6" x14ac:dyDescent="0.25">
      <c r="B6" s="11">
        <v>42825</v>
      </c>
      <c r="C6" s="11">
        <v>43099</v>
      </c>
      <c r="D6" s="11">
        <v>43190</v>
      </c>
      <c r="E6" s="11">
        <v>43373</v>
      </c>
      <c r="F6" s="11">
        <v>43465</v>
      </c>
    </row>
    <row r="7" spans="1:6" x14ac:dyDescent="0.25">
      <c r="A7" s="2" t="s">
        <v>47</v>
      </c>
      <c r="B7" s="9">
        <f>'2'!B30/'1'!B23</f>
        <v>1.5873418261334047E-3</v>
      </c>
      <c r="C7" s="9">
        <f>'2'!C30/'1'!C23</f>
        <v>-1.9463368856451842E-2</v>
      </c>
      <c r="D7" s="9">
        <f>'2'!D30/'1'!D23</f>
        <v>-3.1428888348025277E-2</v>
      </c>
      <c r="E7" s="9">
        <f>'2'!E30/'1'!E23</f>
        <v>9.0651219994827958E-3</v>
      </c>
      <c r="F7" s="9">
        <f>'2'!F30/'1'!F23</f>
        <v>2.8917285934858251E-2</v>
      </c>
    </row>
    <row r="8" spans="1:6" x14ac:dyDescent="0.25">
      <c r="A8" s="2" t="s">
        <v>48</v>
      </c>
      <c r="B8" s="9">
        <f>'2'!B30/'1'!B47</f>
        <v>6.1689036885062285E-3</v>
      </c>
      <c r="C8" s="9">
        <f>'2'!C30/'1'!C47</f>
        <v>-9.5225810278955464E-2</v>
      </c>
      <c r="D8" s="9">
        <f>'2'!D30/'1'!D47</f>
        <v>-0.16270567621079354</v>
      </c>
      <c r="E8" s="9">
        <f>'2'!E30/'1'!E47</f>
        <v>5.5878116951403836E-2</v>
      </c>
      <c r="F8" s="9">
        <f>'2'!F30/'1'!F47</f>
        <v>0.1627800996086361</v>
      </c>
    </row>
    <row r="9" spans="1:6" x14ac:dyDescent="0.25">
      <c r="A9" s="2" t="s">
        <v>14</v>
      </c>
      <c r="B9" s="9">
        <f>'1'!B28/'1'!B47</f>
        <v>1.1811429826176578</v>
      </c>
      <c r="C9" s="9">
        <f>'1'!C28/'1'!C47</f>
        <v>0.98220644076562391</v>
      </c>
      <c r="D9" s="9">
        <f>'1'!D28/'1'!D47</f>
        <v>1.0039732099354415</v>
      </c>
      <c r="E9" s="9">
        <f>'1'!E28/'1'!E47</f>
        <v>1.0174195640855461</v>
      </c>
      <c r="F9" s="9">
        <f>'1'!F28/'1'!F47</f>
        <v>0.8167802495955534</v>
      </c>
    </row>
    <row r="10" spans="1:6" x14ac:dyDescent="0.25">
      <c r="A10" s="2" t="s">
        <v>15</v>
      </c>
      <c r="B10" s="8">
        <f>'1'!B22/'1'!B39</f>
        <v>0.9098030712088645</v>
      </c>
      <c r="C10" s="8">
        <f>'1'!C22/'1'!C39</f>
        <v>0.81141747386840368</v>
      </c>
      <c r="D10" s="8">
        <f>'1'!D22/'1'!D39</f>
        <v>0.79294975654027422</v>
      </c>
      <c r="E10" s="8">
        <f>'1'!E22/'1'!E39</f>
        <v>0.71317265392403939</v>
      </c>
      <c r="F10" s="8">
        <f>'1'!F22/'1'!F39</f>
        <v>0.75442376140735734</v>
      </c>
    </row>
    <row r="11" spans="1:6" x14ac:dyDescent="0.25">
      <c r="A11" s="2" t="s">
        <v>18</v>
      </c>
      <c r="B11" s="9">
        <f>'2'!B30/'2'!B6</f>
        <v>2.9209085963581602E-3</v>
      </c>
      <c r="C11" s="9">
        <f>'2'!C30/'2'!C6</f>
        <v>-4.3811544960153548E-2</v>
      </c>
      <c r="D11" s="9">
        <f>'2'!D30/'2'!D6</f>
        <v>-5.0017014297373888E-2</v>
      </c>
      <c r="E11" s="9">
        <f>'2'!E30/'2'!E6</f>
        <v>4.6135293815720749E-2</v>
      </c>
      <c r="F11" s="9">
        <f>'2'!F30/'2'!F6</f>
        <v>8.0635368417892567E-2</v>
      </c>
    </row>
    <row r="12" spans="1:6" x14ac:dyDescent="0.25">
      <c r="A12" t="s">
        <v>16</v>
      </c>
      <c r="B12" s="9">
        <f>'2'!B16/'2'!B6</f>
        <v>1.2377995336646019E-2</v>
      </c>
      <c r="C12" s="9">
        <f>'2'!C16/'2'!C6</f>
        <v>-3.5788075521262168E-2</v>
      </c>
      <c r="D12" s="9">
        <f>'2'!D16/'2'!D6</f>
        <v>-4.0922098156024593E-2</v>
      </c>
      <c r="E12" s="9">
        <f>'2'!E16/'2'!E6</f>
        <v>3.7269233058583227E-2</v>
      </c>
      <c r="F12" s="9">
        <f>'2'!F16/'2'!F6</f>
        <v>8.9369144763312466E-2</v>
      </c>
    </row>
    <row r="13" spans="1:6" x14ac:dyDescent="0.25">
      <c r="A13" s="2" t="s">
        <v>49</v>
      </c>
      <c r="B13" s="9">
        <f>'2'!B30/('1'!B28+'1'!B47)</f>
        <v>2.8282894508377138E-3</v>
      </c>
      <c r="C13" s="9">
        <f>'2'!C30/('1'!C28+'1'!C47)</f>
        <v>-4.8040309183020644E-2</v>
      </c>
      <c r="D13" s="9">
        <f>'2'!D30/('1'!D28+'1'!D47)</f>
        <v>-8.1191542583563356E-2</v>
      </c>
      <c r="E13" s="9">
        <f>'2'!E30/('1'!E28+'1'!E47)</f>
        <v>2.7697816530659159E-2</v>
      </c>
      <c r="F13" s="9">
        <f>'2'!F30/('1'!F28+'1'!F47)</f>
        <v>8.9598122637492214E-2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2020-04-11T15:40:16Z</dcterms:modified>
</cp:coreProperties>
</file>