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ik\Google Drive\Financial Statements\Checked &amp; Final\FS Template\Formate_3\Pharma &amp; Chemical\Q\"/>
    </mc:Choice>
  </mc:AlternateContent>
  <bookViews>
    <workbookView xWindow="0" yWindow="0" windowWidth="10740" windowHeight="7320" activeTab="2"/>
  </bookViews>
  <sheets>
    <sheet name="1" sheetId="1" r:id="rId1"/>
    <sheet name="2" sheetId="4" r:id="rId2"/>
    <sheet name="3" sheetId="5" r:id="rId3"/>
    <sheet name="Ratio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6" i="5" l="1"/>
  <c r="H20" i="5"/>
  <c r="H7" i="5"/>
  <c r="H9" i="5" s="1"/>
  <c r="H27" i="4"/>
  <c r="H20" i="4"/>
  <c r="H10" i="4"/>
  <c r="H8" i="4"/>
  <c r="I8" i="4"/>
  <c r="B24" i="4"/>
  <c r="C24" i="4"/>
  <c r="D24" i="4"/>
  <c r="E24" i="4"/>
  <c r="F24" i="4"/>
  <c r="G19" i="4"/>
  <c r="G24" i="4"/>
  <c r="H23" i="1"/>
  <c r="H30" i="1" s="1"/>
  <c r="H50" i="1" s="1"/>
  <c r="H20" i="1"/>
  <c r="I48" i="1"/>
  <c r="J48" i="1"/>
  <c r="H40" i="1"/>
  <c r="H32" i="1"/>
  <c r="H14" i="1"/>
  <c r="I14" i="1"/>
  <c r="J14" i="1"/>
  <c r="H6" i="1"/>
  <c r="G23" i="1"/>
  <c r="G30" i="1" s="1"/>
  <c r="G50" i="1" s="1"/>
  <c r="G36" i="5"/>
  <c r="G20" i="5"/>
  <c r="G7" i="5"/>
  <c r="G9" i="5" s="1"/>
  <c r="G20" i="4"/>
  <c r="F20" i="4"/>
  <c r="G10" i="4"/>
  <c r="G8" i="4"/>
  <c r="G40" i="1"/>
  <c r="G32" i="1"/>
  <c r="G14" i="1"/>
  <c r="G6" i="1"/>
  <c r="G20" i="1" s="1"/>
  <c r="H37" i="5" l="1"/>
  <c r="H39" i="5" s="1"/>
  <c r="H44" i="5"/>
  <c r="H13" i="4"/>
  <c r="H16" i="4" s="1"/>
  <c r="H19" i="4" s="1"/>
  <c r="H24" i="4" s="1"/>
  <c r="H46" i="1"/>
  <c r="H48" i="1" s="1"/>
  <c r="G44" i="5"/>
  <c r="G37" i="5"/>
  <c r="G39" i="5" s="1"/>
  <c r="G13" i="4"/>
  <c r="G16" i="4" s="1"/>
  <c r="G27" i="4" s="1"/>
  <c r="G46" i="1"/>
  <c r="B20" i="4"/>
  <c r="E20" i="5"/>
  <c r="E16" i="4"/>
  <c r="E10" i="4"/>
  <c r="E19" i="4"/>
  <c r="E23" i="1"/>
  <c r="E30" i="1" s="1"/>
  <c r="F8" i="4"/>
  <c r="G48" i="1" l="1"/>
  <c r="F36" i="5"/>
  <c r="F20" i="5"/>
  <c r="F7" i="5"/>
  <c r="F9" i="5" s="1"/>
  <c r="F44" i="5" s="1"/>
  <c r="F10" i="4"/>
  <c r="F40" i="1"/>
  <c r="F32" i="1"/>
  <c r="F23" i="1"/>
  <c r="F30" i="1" s="1"/>
  <c r="F50" i="1" s="1"/>
  <c r="F14" i="1"/>
  <c r="F6" i="1"/>
  <c r="F20" i="1" s="1"/>
  <c r="F37" i="5" l="1"/>
  <c r="F39" i="5" s="1"/>
  <c r="F46" i="1"/>
  <c r="F7" i="6"/>
  <c r="F8" i="6"/>
  <c r="F13" i="4"/>
  <c r="F48" i="1" l="1"/>
  <c r="F10" i="6"/>
  <c r="F16" i="4"/>
  <c r="F19" i="4" s="1"/>
  <c r="F27" i="4" s="1"/>
  <c r="B8" i="4"/>
  <c r="C8" i="4"/>
  <c r="D8" i="4"/>
  <c r="E8" i="4"/>
  <c r="F9" i="6" l="1"/>
  <c r="F11" i="6"/>
  <c r="F5" i="6"/>
  <c r="F6" i="6"/>
  <c r="E36" i="5"/>
  <c r="D36" i="5"/>
  <c r="C36" i="5"/>
  <c r="B36" i="5"/>
  <c r="D20" i="5"/>
  <c r="C20" i="5"/>
  <c r="B20" i="5"/>
  <c r="E7" i="5"/>
  <c r="E9" i="5" s="1"/>
  <c r="D7" i="5"/>
  <c r="D9" i="5" s="1"/>
  <c r="C7" i="5"/>
  <c r="C9" i="5" s="1"/>
  <c r="B7" i="5"/>
  <c r="B9" i="5" s="1"/>
  <c r="E20" i="4"/>
  <c r="D20" i="4"/>
  <c r="C20" i="4"/>
  <c r="D10" i="4"/>
  <c r="D13" i="4" s="1"/>
  <c r="D10" i="6" s="1"/>
  <c r="C10" i="4"/>
  <c r="C13" i="4" s="1"/>
  <c r="C10" i="6" s="1"/>
  <c r="B10" i="4"/>
  <c r="B13" i="4" s="1"/>
  <c r="B10" i="6" s="1"/>
  <c r="C37" i="5" l="1"/>
  <c r="C39" i="5" s="1"/>
  <c r="D37" i="5"/>
  <c r="D39" i="5" s="1"/>
  <c r="D44" i="5"/>
  <c r="B37" i="5"/>
  <c r="B39" i="5" s="1"/>
  <c r="B44" i="5"/>
  <c r="C44" i="5"/>
  <c r="E37" i="5"/>
  <c r="E39" i="5" s="1"/>
  <c r="E44" i="5"/>
  <c r="B16" i="4"/>
  <c r="B19" i="4" s="1"/>
  <c r="C16" i="4"/>
  <c r="C19" i="4" s="1"/>
  <c r="C9" i="6" s="1"/>
  <c r="D16" i="4"/>
  <c r="D19" i="4" s="1"/>
  <c r="D9" i="6" s="1"/>
  <c r="E13" i="4"/>
  <c r="E10" i="6" s="1"/>
  <c r="C40" i="1"/>
  <c r="B9" i="6" l="1"/>
  <c r="E9" i="6"/>
  <c r="C27" i="4"/>
  <c r="D27" i="4"/>
  <c r="B27" i="4"/>
  <c r="E40" i="1"/>
  <c r="D40" i="1"/>
  <c r="B40" i="1"/>
  <c r="E27" i="4" l="1"/>
  <c r="C32" i="1"/>
  <c r="B32" i="1"/>
  <c r="C23" i="1"/>
  <c r="B23" i="1"/>
  <c r="C14" i="1"/>
  <c r="C8" i="6" s="1"/>
  <c r="B14" i="1"/>
  <c r="B8" i="6" s="1"/>
  <c r="C6" i="1"/>
  <c r="B6" i="1"/>
  <c r="D32" i="1"/>
  <c r="D23" i="1"/>
  <c r="D14" i="1"/>
  <c r="D8" i="6" s="1"/>
  <c r="D6" i="1"/>
  <c r="D20" i="1" s="1"/>
  <c r="B20" i="1" l="1"/>
  <c r="C20" i="1"/>
  <c r="C5" i="6" s="1"/>
  <c r="B7" i="6"/>
  <c r="B6" i="6"/>
  <c r="B11" i="6"/>
  <c r="C7" i="6"/>
  <c r="C6" i="6"/>
  <c r="C11" i="6"/>
  <c r="D6" i="6"/>
  <c r="D11" i="6"/>
  <c r="D7" i="6"/>
  <c r="B30" i="1"/>
  <c r="B50" i="1" s="1"/>
  <c r="D5" i="6"/>
  <c r="C30" i="1"/>
  <c r="D30" i="1"/>
  <c r="D46" i="1" s="1"/>
  <c r="B5" i="6"/>
  <c r="E32" i="1"/>
  <c r="E14" i="1"/>
  <c r="E8" i="6" s="1"/>
  <c r="E6" i="1"/>
  <c r="C50" i="1" l="1"/>
  <c r="C46" i="1"/>
  <c r="C48" i="1" s="1"/>
  <c r="E6" i="6"/>
  <c r="E11" i="6"/>
  <c r="E7" i="6"/>
  <c r="D48" i="1"/>
  <c r="D50" i="1"/>
  <c r="E50" i="1"/>
  <c r="E20" i="1"/>
  <c r="E5" i="6" s="1"/>
  <c r="B46" i="1"/>
  <c r="B48" i="1" s="1"/>
  <c r="E46" i="1" l="1"/>
  <c r="E48" i="1" s="1"/>
</calcChain>
</file>

<file path=xl/sharedStrings.xml><?xml version="1.0" encoding="utf-8"?>
<sst xmlns="http://schemas.openxmlformats.org/spreadsheetml/2006/main" count="133" uniqueCount="108">
  <si>
    <t>Orion Pharma Limited</t>
  </si>
  <si>
    <t>Total Equity</t>
  </si>
  <si>
    <t>Total Assests</t>
  </si>
  <si>
    <t>Consolidated statement of Financial Position</t>
  </si>
  <si>
    <t>Assests</t>
  </si>
  <si>
    <t>Non current assests</t>
  </si>
  <si>
    <t>propety , plant &amp; equipment</t>
  </si>
  <si>
    <t>Construction work progress</t>
  </si>
  <si>
    <t>Investment in associates</t>
  </si>
  <si>
    <t>Other investment</t>
  </si>
  <si>
    <t>Current assests</t>
  </si>
  <si>
    <t>Trade and other receivables</t>
  </si>
  <si>
    <t>Advances,deposit &amp; prepayments</t>
  </si>
  <si>
    <t>Fixed deposit with banks</t>
  </si>
  <si>
    <t>Cash &amp; cash equivalents</t>
  </si>
  <si>
    <t>Inventories</t>
  </si>
  <si>
    <t>Equity and liabilities</t>
  </si>
  <si>
    <t>Shareholder's equity</t>
  </si>
  <si>
    <t>Share Capital</t>
  </si>
  <si>
    <t>Share premium</t>
  </si>
  <si>
    <t>Reserves</t>
  </si>
  <si>
    <t>Retained Earnings</t>
  </si>
  <si>
    <t>Non controlling interest</t>
  </si>
  <si>
    <t>Non Current Liabilities</t>
  </si>
  <si>
    <t>Redeemable preference shares</t>
  </si>
  <si>
    <t>provision for decommissioning of assests</t>
  </si>
  <si>
    <t>long term Loan</t>
  </si>
  <si>
    <t>Employee benefits</t>
  </si>
  <si>
    <t>Deferred tax liability</t>
  </si>
  <si>
    <t>Current Liabilities</t>
  </si>
  <si>
    <t>Short Term loan</t>
  </si>
  <si>
    <t>Trade&amp; other payables</t>
  </si>
  <si>
    <t>Accured expenses</t>
  </si>
  <si>
    <t>Total equity and Liabilities</t>
  </si>
  <si>
    <t>Revenue from net Sales</t>
  </si>
  <si>
    <t>Cost of goods sold</t>
  </si>
  <si>
    <t>Cost of power generation</t>
  </si>
  <si>
    <t>Gross profit</t>
  </si>
  <si>
    <t>Opeating Expenses</t>
  </si>
  <si>
    <t>General &amp; Administration expenses</t>
  </si>
  <si>
    <t>Selling &amp; Distribution expenses</t>
  </si>
  <si>
    <t>Profit from operation</t>
  </si>
  <si>
    <t>Financial Expenses</t>
  </si>
  <si>
    <t>Interest and other Income</t>
  </si>
  <si>
    <t>Net profit from operation</t>
  </si>
  <si>
    <t>Workers profit participating fund</t>
  </si>
  <si>
    <t>Net profit before tax</t>
  </si>
  <si>
    <t>Income tax</t>
  </si>
  <si>
    <t>Current tax expenses</t>
  </si>
  <si>
    <t>Deferred tax income /(expense)</t>
  </si>
  <si>
    <t>Net profit after tax</t>
  </si>
  <si>
    <t>EPS</t>
  </si>
  <si>
    <t>Statement of Profit /Loss and other Comprehensive Income</t>
  </si>
  <si>
    <t>Check</t>
  </si>
  <si>
    <t>Statement of Cash flow</t>
  </si>
  <si>
    <t>Cash received from customers and others</t>
  </si>
  <si>
    <t>Cash paid to supplies and others</t>
  </si>
  <si>
    <t>Cash payment for operating expenses</t>
  </si>
  <si>
    <t>Cash Generated from operation</t>
  </si>
  <si>
    <t>Income taxes paid</t>
  </si>
  <si>
    <t>Net cash (used in )/provided by opearting activities</t>
  </si>
  <si>
    <t>Cash Flows from Investing Activities:</t>
  </si>
  <si>
    <t>Acuisition of property , plant &amp; equipment</t>
  </si>
  <si>
    <t>Capital work in progress</t>
  </si>
  <si>
    <t xml:space="preserve">Dividends received </t>
  </si>
  <si>
    <t>Proceed from sales of PPE</t>
  </si>
  <si>
    <t>Net cash (used in )/provided by investing activities</t>
  </si>
  <si>
    <t>Cash flows from Financing Activities</t>
  </si>
  <si>
    <t>Long term Loan received/paid</t>
  </si>
  <si>
    <t>short term Loan received/paid</t>
  </si>
  <si>
    <t>Interest paid</t>
  </si>
  <si>
    <t>Dividends paid</t>
  </si>
  <si>
    <t>Prior year adjustment</t>
  </si>
  <si>
    <t>Net cash increase /decrease during the year</t>
  </si>
  <si>
    <t>Cash &amp; cash equivalent at the beginning of the year</t>
  </si>
  <si>
    <t>Net Operating Cash Flows per Share</t>
  </si>
  <si>
    <t>Investment in securities and associates</t>
  </si>
  <si>
    <t>Increase in other investmet</t>
  </si>
  <si>
    <t>Proceeds from investment in FDR</t>
  </si>
  <si>
    <t>Increase in subsidiries &amp; associates</t>
  </si>
  <si>
    <t>Net cash (used in /Provided by finanacing activities</t>
  </si>
  <si>
    <t>Investment in subsidiaries</t>
  </si>
  <si>
    <t>Intangible Assest</t>
  </si>
  <si>
    <t>Finanacial expenses paid</t>
  </si>
  <si>
    <t>Current portion of term loan</t>
  </si>
  <si>
    <t>Share Issue cost</t>
  </si>
  <si>
    <t>Tax paid on share premium</t>
  </si>
  <si>
    <t>Proceeds from ordinary share capital</t>
  </si>
  <si>
    <t>Proceeds from share premium</t>
  </si>
  <si>
    <t>Proceeds from redemable preference share</t>
  </si>
  <si>
    <t>Advance against equity</t>
  </si>
  <si>
    <t>NAV</t>
  </si>
  <si>
    <t>NOCFPS</t>
  </si>
  <si>
    <t>Ratio</t>
  </si>
  <si>
    <t>ROA</t>
  </si>
  <si>
    <t>ROE</t>
  </si>
  <si>
    <t>Debt to Equity</t>
  </si>
  <si>
    <t>Current Ratio</t>
  </si>
  <si>
    <t>Net Margin</t>
  </si>
  <si>
    <t>Operating Margin</t>
  </si>
  <si>
    <t>ROIC</t>
  </si>
  <si>
    <t>Quarter 3</t>
  </si>
  <si>
    <t>Quarter 2</t>
  </si>
  <si>
    <t>Quarter 1</t>
  </si>
  <si>
    <t>Finance Lease Obligation</t>
  </si>
  <si>
    <t>Current Portion of Finance Lease Obligation</t>
  </si>
  <si>
    <t>Finance lease obligation</t>
  </si>
  <si>
    <t>Share of Profit from Associate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</si>
</sst>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mbria"/>
      <family val="1"/>
    </font>
    <font>
      <sz val="11"/>
      <color theme="1"/>
      <name val="Calibri"/>
      <family val="2"/>
      <scheme val="minor"/>
    </font>
    <font>
      <b/>
      <sz val="11"/>
      <color theme="1"/>
      <name val="Cambria"/>
      <family val="1"/>
    </font>
    <font>
      <sz val="11"/>
      <color theme="1"/>
      <name val="Cambria"/>
      <family val="1"/>
    </font>
    <font>
      <sz val="11"/>
      <color theme="0"/>
      <name val="Cambria"/>
      <family val="1"/>
    </font>
    <font>
      <b/>
      <sz val="12"/>
      <name val="Calibri"/>
      <family val="2"/>
      <scheme val="minor"/>
    </font>
    <font>
      <sz val="12"/>
      <color theme="0"/>
      <name val="Cambria"/>
      <family val="1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</cellStyleXfs>
  <cellXfs count="31">
    <xf numFmtId="0" fontId="0" fillId="0" borderId="0" xfId="0"/>
    <xf numFmtId="0" fontId="1" fillId="0" borderId="0" xfId="0" applyFont="1"/>
    <xf numFmtId="0" fontId="0" fillId="0" borderId="0" xfId="0" applyFont="1" applyAlignment="1">
      <alignment wrapText="1"/>
    </xf>
    <xf numFmtId="0" fontId="0" fillId="0" borderId="0" xfId="0" applyFont="1"/>
    <xf numFmtId="0" fontId="2" fillId="3" borderId="0" xfId="2"/>
    <xf numFmtId="0" fontId="4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right"/>
    </xf>
    <xf numFmtId="164" fontId="7" fillId="0" borderId="0" xfId="3" applyNumberFormat="1" applyFont="1"/>
    <xf numFmtId="164" fontId="8" fillId="0" borderId="0" xfId="3" applyNumberFormat="1" applyFont="1"/>
    <xf numFmtId="164" fontId="8" fillId="0" borderId="0" xfId="3" applyNumberFormat="1" applyFont="1" applyAlignment="1">
      <alignment horizontal="right"/>
    </xf>
    <xf numFmtId="164" fontId="9" fillId="3" borderId="0" xfId="3" applyNumberFormat="1" applyFont="1" applyFill="1"/>
    <xf numFmtId="164" fontId="7" fillId="0" borderId="0" xfId="3" applyNumberFormat="1" applyFont="1" applyAlignment="1">
      <alignment horizontal="right"/>
    </xf>
    <xf numFmtId="0" fontId="10" fillId="0" borderId="0" xfId="1" applyFont="1" applyFill="1" applyAlignment="1">
      <alignment wrapText="1"/>
    </xf>
    <xf numFmtId="43" fontId="8" fillId="0" borderId="0" xfId="3" applyNumberFormat="1" applyFont="1"/>
    <xf numFmtId="0" fontId="3" fillId="0" borderId="0" xfId="1" applyFont="1" applyFill="1"/>
    <xf numFmtId="0" fontId="5" fillId="0" borderId="0" xfId="1" applyFont="1" applyFill="1" applyAlignment="1">
      <alignment horizontal="left" vertical="center" wrapText="1"/>
    </xf>
    <xf numFmtId="0" fontId="4" fillId="0" borderId="0" xfId="1" applyFont="1" applyFill="1"/>
    <xf numFmtId="164" fontId="11" fillId="0" borderId="0" xfId="3" applyNumberFormat="1" applyFont="1" applyFill="1"/>
    <xf numFmtId="0" fontId="12" fillId="0" borderId="0" xfId="0" applyFont="1" applyFill="1"/>
    <xf numFmtId="43" fontId="7" fillId="0" borderId="0" xfId="3" applyNumberFormat="1" applyFont="1"/>
    <xf numFmtId="2" fontId="1" fillId="0" borderId="0" xfId="0" applyNumberFormat="1" applyFont="1"/>
    <xf numFmtId="164" fontId="0" fillId="0" borderId="0" xfId="0" applyNumberFormat="1"/>
    <xf numFmtId="10" fontId="0" fillId="0" borderId="0" xfId="4" applyNumberFormat="1" applyFont="1"/>
    <xf numFmtId="2" fontId="0" fillId="0" borderId="0" xfId="0" applyNumberFormat="1"/>
    <xf numFmtId="15" fontId="4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15" fontId="0" fillId="0" borderId="0" xfId="0" applyNumberFormat="1"/>
    <xf numFmtId="15" fontId="1" fillId="0" borderId="0" xfId="0" applyNumberFormat="1" applyFont="1"/>
    <xf numFmtId="3" fontId="0" fillId="0" borderId="0" xfId="0" applyNumberFormat="1"/>
    <xf numFmtId="3" fontId="12" fillId="0" borderId="0" xfId="0" applyNumberFormat="1" applyFont="1"/>
  </cellXfs>
  <cellStyles count="5">
    <cellStyle name="Accent5" xfId="2" builtinId="45"/>
    <cellStyle name="Accent6" xfId="1" builtinId="49"/>
    <cellStyle name="Comma" xfId="3" builtinId="3"/>
    <cellStyle name="Normal" xfId="0" builtinId="0"/>
    <cellStyle name="Percent" xfId="4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2"/>
  <sheetViews>
    <sheetView workbookViewId="0">
      <pane xSplit="1" ySplit="4" topLeftCell="B20" activePane="bottomRight" state="frozen"/>
      <selection pane="topRight" activeCell="B1" sqref="B1"/>
      <selection pane="bottomLeft" activeCell="A7" sqref="A7"/>
      <selection pane="bottomRight" activeCell="H23" sqref="H23"/>
    </sheetView>
  </sheetViews>
  <sheetFormatPr defaultRowHeight="15" x14ac:dyDescent="0.25"/>
  <cols>
    <col min="1" max="1" width="31.7109375" customWidth="1"/>
    <col min="2" max="3" width="18.7109375" bestFit="1" customWidth="1"/>
    <col min="4" max="4" width="19.42578125" bestFit="1" customWidth="1"/>
    <col min="5" max="6" width="18.7109375" bestFit="1" customWidth="1"/>
    <col min="7" max="7" width="19.5703125" customWidth="1"/>
    <col min="8" max="8" width="18.7109375" bestFit="1" customWidth="1"/>
  </cols>
  <sheetData>
    <row r="1" spans="1:10" x14ac:dyDescent="0.25">
      <c r="A1" s="1" t="s">
        <v>0</v>
      </c>
    </row>
    <row r="2" spans="1:10" ht="24" customHeight="1" x14ac:dyDescent="0.25">
      <c r="A2" s="16" t="s">
        <v>3</v>
      </c>
      <c r="B2" s="12" t="s">
        <v>102</v>
      </c>
      <c r="C2" s="12" t="s">
        <v>101</v>
      </c>
      <c r="D2" s="12" t="s">
        <v>103</v>
      </c>
      <c r="E2" s="12" t="s">
        <v>102</v>
      </c>
      <c r="F2" s="26" t="s">
        <v>101</v>
      </c>
      <c r="G2" s="12" t="s">
        <v>103</v>
      </c>
      <c r="H2" s="12" t="s">
        <v>102</v>
      </c>
    </row>
    <row r="3" spans="1:10" ht="15.75" x14ac:dyDescent="0.25">
      <c r="B3" s="25">
        <v>43100</v>
      </c>
      <c r="C3" s="25">
        <v>43190</v>
      </c>
      <c r="D3" s="25">
        <v>43373</v>
      </c>
      <c r="E3" s="25">
        <v>43465</v>
      </c>
      <c r="F3" s="25">
        <v>43555</v>
      </c>
      <c r="G3" s="28">
        <v>43738</v>
      </c>
      <c r="H3" s="28">
        <v>43830</v>
      </c>
    </row>
    <row r="4" spans="1:10" ht="6.75" customHeight="1" x14ac:dyDescent="0.25"/>
    <row r="5" spans="1:10" x14ac:dyDescent="0.25">
      <c r="A5" s="1" t="s">
        <v>4</v>
      </c>
      <c r="B5" s="9"/>
      <c r="C5" s="9"/>
      <c r="D5" s="9"/>
      <c r="E5" s="9"/>
    </row>
    <row r="6" spans="1:10" x14ac:dyDescent="0.25">
      <c r="A6" s="1" t="s">
        <v>5</v>
      </c>
      <c r="B6" s="8">
        <f t="shared" ref="B6:C6" si="0">SUM(B7:B12)</f>
        <v>18137234533</v>
      </c>
      <c r="C6" s="8">
        <f t="shared" si="0"/>
        <v>18203075191</v>
      </c>
      <c r="D6" s="8">
        <f>SUM(D7:D12)</f>
        <v>18460580084</v>
      </c>
      <c r="E6" s="8">
        <f>SUM(E7:E12)</f>
        <v>18498791735</v>
      </c>
      <c r="F6" s="8">
        <f t="shared" ref="F6:H6" si="1">SUM(F7:F12)</f>
        <v>18240104289</v>
      </c>
      <c r="G6" s="8">
        <f t="shared" si="1"/>
        <v>19059574046</v>
      </c>
      <c r="H6" s="8">
        <f t="shared" si="1"/>
        <v>18769391091</v>
      </c>
    </row>
    <row r="7" spans="1:10" x14ac:dyDescent="0.25">
      <c r="A7" s="6" t="s">
        <v>6</v>
      </c>
      <c r="B7" s="9">
        <v>13367507940</v>
      </c>
      <c r="C7" s="9">
        <v>13269451801</v>
      </c>
      <c r="D7" s="9">
        <v>12980907671</v>
      </c>
      <c r="E7" s="9">
        <v>12884114963</v>
      </c>
      <c r="F7" s="9">
        <v>12730780695</v>
      </c>
      <c r="G7" s="29">
        <v>12807503829</v>
      </c>
      <c r="H7" s="29">
        <v>12844630751</v>
      </c>
    </row>
    <row r="8" spans="1:10" x14ac:dyDescent="0.25">
      <c r="A8" t="s">
        <v>7</v>
      </c>
      <c r="B8" s="9">
        <v>2339880070</v>
      </c>
      <c r="C8" s="9">
        <v>2521379924</v>
      </c>
      <c r="D8" s="9">
        <v>3098296027</v>
      </c>
      <c r="E8" s="9">
        <v>3223621802</v>
      </c>
      <c r="F8" s="9">
        <v>3113993180</v>
      </c>
      <c r="G8" s="29">
        <v>3848853701</v>
      </c>
      <c r="H8" s="29">
        <v>3543306380</v>
      </c>
    </row>
    <row r="9" spans="1:10" x14ac:dyDescent="0.25">
      <c r="A9" t="s">
        <v>81</v>
      </c>
      <c r="B9" s="9"/>
      <c r="C9" s="9">
        <v>234347000</v>
      </c>
      <c r="D9" s="9"/>
      <c r="E9" s="9"/>
      <c r="F9" s="9">
        <v>238777000</v>
      </c>
    </row>
    <row r="10" spans="1:10" x14ac:dyDescent="0.25">
      <c r="A10" t="s">
        <v>82</v>
      </c>
      <c r="B10" s="9"/>
      <c r="C10" s="9"/>
      <c r="D10" s="9"/>
      <c r="E10" s="9"/>
      <c r="F10" s="9"/>
    </row>
    <row r="11" spans="1:10" x14ac:dyDescent="0.25">
      <c r="A11" t="s">
        <v>8</v>
      </c>
      <c r="B11" s="9">
        <v>245865000</v>
      </c>
      <c r="C11" s="9"/>
      <c r="D11" s="9">
        <v>218842000</v>
      </c>
      <c r="E11" s="9">
        <v>233018000</v>
      </c>
      <c r="F11" s="9"/>
      <c r="G11" s="29">
        <v>254282000</v>
      </c>
      <c r="H11" s="29">
        <v>238334000</v>
      </c>
    </row>
    <row r="12" spans="1:10" x14ac:dyDescent="0.25">
      <c r="A12" t="s">
        <v>9</v>
      </c>
      <c r="B12" s="9">
        <v>2183981523</v>
      </c>
      <c r="C12" s="9">
        <v>2177896466</v>
      </c>
      <c r="D12" s="9">
        <v>2162534386</v>
      </c>
      <c r="E12" s="9">
        <v>2158036970</v>
      </c>
      <c r="F12" s="9">
        <v>2156553414</v>
      </c>
      <c r="G12" s="29">
        <v>2148934516</v>
      </c>
      <c r="H12" s="29">
        <v>2143119960</v>
      </c>
    </row>
    <row r="13" spans="1:10" x14ac:dyDescent="0.25">
      <c r="B13" s="9"/>
      <c r="C13" s="9"/>
      <c r="D13" s="9"/>
      <c r="E13" s="9"/>
    </row>
    <row r="14" spans="1:10" x14ac:dyDescent="0.25">
      <c r="A14" s="1" t="s">
        <v>10</v>
      </c>
      <c r="B14" s="8">
        <f t="shared" ref="B14:C14" si="2">SUM(B15:B19)</f>
        <v>10793659892</v>
      </c>
      <c r="C14" s="8">
        <f t="shared" si="2"/>
        <v>11379259841</v>
      </c>
      <c r="D14" s="8">
        <f>SUM(D15:D19)</f>
        <v>13155231274</v>
      </c>
      <c r="E14" s="8">
        <f>SUM(E15:E19)</f>
        <v>13205394156</v>
      </c>
      <c r="F14" s="8">
        <f>SUM(F15:F19)</f>
        <v>12671032492</v>
      </c>
      <c r="G14" s="8">
        <f>SUM(G15:G19)</f>
        <v>12698749814</v>
      </c>
      <c r="H14" s="8">
        <f t="shared" ref="H14:J14" si="3">SUM(H15:H19)</f>
        <v>12827288698</v>
      </c>
      <c r="I14" s="8">
        <f t="shared" si="3"/>
        <v>0</v>
      </c>
      <c r="J14" s="8">
        <f t="shared" si="3"/>
        <v>0</v>
      </c>
    </row>
    <row r="15" spans="1:10" x14ac:dyDescent="0.25">
      <c r="A15" t="s">
        <v>15</v>
      </c>
      <c r="B15" s="9">
        <v>1130091135</v>
      </c>
      <c r="C15" s="9">
        <v>827937615</v>
      </c>
      <c r="D15" s="9">
        <v>943957919</v>
      </c>
      <c r="E15" s="9">
        <v>1363885233</v>
      </c>
      <c r="F15" s="9">
        <v>1292879473</v>
      </c>
      <c r="G15" s="29">
        <v>911836178</v>
      </c>
      <c r="H15" s="29">
        <v>1257698334</v>
      </c>
    </row>
    <row r="16" spans="1:10" x14ac:dyDescent="0.25">
      <c r="A16" t="s">
        <v>11</v>
      </c>
      <c r="B16" s="9">
        <v>8609558234</v>
      </c>
      <c r="C16" s="9">
        <v>9516671861</v>
      </c>
      <c r="D16" s="9">
        <v>11034566142</v>
      </c>
      <c r="E16" s="9">
        <v>10506848850</v>
      </c>
      <c r="F16" s="9">
        <v>10017384212</v>
      </c>
      <c r="G16" s="29">
        <v>10535194177</v>
      </c>
      <c r="H16" s="29">
        <v>10414326571</v>
      </c>
    </row>
    <row r="17" spans="1:8" x14ac:dyDescent="0.25">
      <c r="A17" t="s">
        <v>12</v>
      </c>
      <c r="B17" s="9">
        <v>782803778</v>
      </c>
      <c r="C17" s="9">
        <v>725827531</v>
      </c>
      <c r="D17" s="9">
        <v>880925338</v>
      </c>
      <c r="E17" s="9">
        <v>1042224727</v>
      </c>
      <c r="F17" s="9">
        <v>1084890071</v>
      </c>
      <c r="G17" s="29">
        <v>1076489869</v>
      </c>
      <c r="H17" s="29">
        <v>1055756132</v>
      </c>
    </row>
    <row r="18" spans="1:8" x14ac:dyDescent="0.25">
      <c r="A18" t="s">
        <v>13</v>
      </c>
      <c r="B18" s="9">
        <v>8705608</v>
      </c>
      <c r="C18" s="9">
        <v>7340084</v>
      </c>
      <c r="D18" s="9">
        <v>10065262</v>
      </c>
      <c r="E18" s="9">
        <v>11815882</v>
      </c>
      <c r="F18" s="9">
        <v>11815882</v>
      </c>
      <c r="G18" s="29">
        <v>15657711</v>
      </c>
      <c r="H18" s="29">
        <v>19058488</v>
      </c>
    </row>
    <row r="19" spans="1:8" x14ac:dyDescent="0.25">
      <c r="A19" s="2" t="s">
        <v>14</v>
      </c>
      <c r="B19" s="9">
        <v>262501137</v>
      </c>
      <c r="C19" s="9">
        <v>301482750</v>
      </c>
      <c r="D19" s="9">
        <v>285716613</v>
      </c>
      <c r="E19" s="9">
        <v>280619464</v>
      </c>
      <c r="F19" s="9">
        <v>264062854</v>
      </c>
      <c r="G19" s="29">
        <v>159571879</v>
      </c>
      <c r="H19" s="29">
        <v>80449173</v>
      </c>
    </row>
    <row r="20" spans="1:8" x14ac:dyDescent="0.25">
      <c r="A20" s="1" t="s">
        <v>2</v>
      </c>
      <c r="B20" s="8">
        <f>B6+B14+2</f>
        <v>28930894427</v>
      </c>
      <c r="C20" s="8">
        <f>C6+C14+1</f>
        <v>29582335033</v>
      </c>
      <c r="D20" s="8">
        <f>D6+D14+2</f>
        <v>31615811360</v>
      </c>
      <c r="E20" s="8">
        <f>E6+E14</f>
        <v>31704185891</v>
      </c>
      <c r="F20" s="8">
        <f>F6+F14-1</f>
        <v>30911136780</v>
      </c>
      <c r="G20" s="8">
        <f>G6+G14+1</f>
        <v>31758323861</v>
      </c>
      <c r="H20" s="8">
        <f>H6+H14</f>
        <v>31596679789</v>
      </c>
    </row>
    <row r="21" spans="1:8" x14ac:dyDescent="0.25">
      <c r="B21" s="9"/>
      <c r="C21" s="9"/>
      <c r="D21" s="9"/>
      <c r="E21" s="9"/>
    </row>
    <row r="22" spans="1:8" s="19" customFormat="1" ht="15.75" x14ac:dyDescent="0.25">
      <c r="A22" s="17" t="s">
        <v>16</v>
      </c>
      <c r="B22" s="18"/>
      <c r="C22" s="18"/>
      <c r="D22" s="18"/>
      <c r="E22" s="18"/>
    </row>
    <row r="23" spans="1:8" x14ac:dyDescent="0.25">
      <c r="A23" s="1" t="s">
        <v>17</v>
      </c>
      <c r="B23" s="8">
        <f t="shared" ref="B23:C23" si="4">SUM(B24:B27)</f>
        <v>16721667298</v>
      </c>
      <c r="C23" s="8">
        <f t="shared" si="4"/>
        <v>16865335452</v>
      </c>
      <c r="D23" s="8">
        <f>SUM(D24:D27)</f>
        <v>17234090672</v>
      </c>
      <c r="E23" s="8">
        <f>SUM(E24:E27)</f>
        <v>17157734108</v>
      </c>
      <c r="F23" s="8">
        <f>SUM(F24:F27)</f>
        <v>17384258509</v>
      </c>
      <c r="G23" s="8">
        <f>SUM(G24:G27)</f>
        <v>17860214561</v>
      </c>
      <c r="H23" s="8">
        <f>SUM(H24:H27)</f>
        <v>17720396430</v>
      </c>
    </row>
    <row r="24" spans="1:8" x14ac:dyDescent="0.25">
      <c r="A24" t="s">
        <v>18</v>
      </c>
      <c r="B24" s="9">
        <v>2340000000</v>
      </c>
      <c r="C24" s="9">
        <v>2340000000</v>
      </c>
      <c r="D24" s="9">
        <v>2340000000</v>
      </c>
      <c r="E24" s="9">
        <v>2340000000</v>
      </c>
      <c r="F24" s="9">
        <v>2340000000</v>
      </c>
      <c r="G24" s="29">
        <v>2340000000</v>
      </c>
      <c r="H24" s="29">
        <v>2340000000</v>
      </c>
    </row>
    <row r="25" spans="1:8" x14ac:dyDescent="0.25">
      <c r="A25" t="s">
        <v>19</v>
      </c>
      <c r="B25" s="9">
        <v>8016892026</v>
      </c>
      <c r="C25" s="9">
        <v>8016892026</v>
      </c>
      <c r="D25" s="9">
        <v>8016892026</v>
      </c>
      <c r="E25" s="9">
        <v>8016892026</v>
      </c>
      <c r="F25" s="9">
        <v>8016892026</v>
      </c>
      <c r="G25" s="29">
        <v>8016892026</v>
      </c>
      <c r="H25" s="29">
        <v>8016892026</v>
      </c>
    </row>
    <row r="26" spans="1:8" x14ac:dyDescent="0.25">
      <c r="A26" t="s">
        <v>20</v>
      </c>
      <c r="B26" s="9">
        <v>1946132505</v>
      </c>
      <c r="C26" s="9">
        <v>1921918238</v>
      </c>
      <c r="D26" s="9">
        <v>1889012926</v>
      </c>
      <c r="E26" s="9">
        <v>1903453211</v>
      </c>
      <c r="F26" s="9">
        <v>1901033378</v>
      </c>
      <c r="G26" s="29">
        <v>1894561012</v>
      </c>
      <c r="H26" s="29">
        <v>1872002635</v>
      </c>
    </row>
    <row r="27" spans="1:8" x14ac:dyDescent="0.25">
      <c r="A27" t="s">
        <v>21</v>
      </c>
      <c r="B27" s="9">
        <v>4418642767</v>
      </c>
      <c r="C27" s="9">
        <v>4586525188</v>
      </c>
      <c r="D27" s="9">
        <v>4988185720</v>
      </c>
      <c r="E27" s="9">
        <v>4897388871</v>
      </c>
      <c r="F27" s="9">
        <v>5126333105</v>
      </c>
      <c r="G27" s="29">
        <v>5608761523</v>
      </c>
      <c r="H27" s="29">
        <v>5491501769</v>
      </c>
    </row>
    <row r="28" spans="1:8" x14ac:dyDescent="0.25">
      <c r="B28" s="9"/>
      <c r="C28" s="9"/>
      <c r="D28" s="9"/>
      <c r="E28" s="9"/>
    </row>
    <row r="29" spans="1:8" x14ac:dyDescent="0.25">
      <c r="A29" t="s">
        <v>22</v>
      </c>
      <c r="B29" s="9">
        <v>1037495873</v>
      </c>
      <c r="C29" s="9">
        <v>1061716199</v>
      </c>
      <c r="D29" s="9">
        <v>1088531924</v>
      </c>
      <c r="E29" s="9">
        <v>1115374098</v>
      </c>
      <c r="F29" s="9">
        <v>1142100106</v>
      </c>
      <c r="G29" s="29">
        <v>1181741791</v>
      </c>
      <c r="H29" s="29">
        <v>1208831169</v>
      </c>
    </row>
    <row r="30" spans="1:8" x14ac:dyDescent="0.25">
      <c r="A30" s="1" t="s">
        <v>1</v>
      </c>
      <c r="B30" s="8">
        <f t="shared" ref="B30:D30" si="5">B23+B29</f>
        <v>17759163171</v>
      </c>
      <c r="C30" s="8">
        <f t="shared" si="5"/>
        <v>17927051651</v>
      </c>
      <c r="D30" s="8">
        <f t="shared" si="5"/>
        <v>18322622596</v>
      </c>
      <c r="E30" s="8">
        <f>E23+E29</f>
        <v>18273108206</v>
      </c>
      <c r="F30" s="8">
        <f>F23+F29</f>
        <v>18526358615</v>
      </c>
      <c r="G30" s="8">
        <f>G23+G29</f>
        <v>19041956352</v>
      </c>
      <c r="H30" s="8">
        <f>H23+H29</f>
        <v>18929227599</v>
      </c>
    </row>
    <row r="31" spans="1:8" x14ac:dyDescent="0.25">
      <c r="B31" s="9"/>
      <c r="C31" s="9"/>
      <c r="D31" s="9"/>
      <c r="E31" s="9"/>
    </row>
    <row r="32" spans="1:8" x14ac:dyDescent="0.25">
      <c r="A32" s="1" t="s">
        <v>23</v>
      </c>
      <c r="B32" s="8">
        <f t="shared" ref="B32:C32" si="6">SUM(B33:B38)</f>
        <v>4532526980</v>
      </c>
      <c r="C32" s="8">
        <f t="shared" si="6"/>
        <v>5436096266</v>
      </c>
      <c r="D32" s="8">
        <f>SUM(D33:D38)</f>
        <v>5684236360</v>
      </c>
      <c r="E32" s="8">
        <f>SUM(E33:E38)</f>
        <v>5358756453</v>
      </c>
      <c r="F32" s="8">
        <f>SUM(F33:F38)</f>
        <v>5144808352</v>
      </c>
      <c r="G32" s="8">
        <f>SUM(G33:G38)</f>
        <v>8233487964</v>
      </c>
      <c r="H32" s="8">
        <f>SUM(H33:H38)</f>
        <v>8657901490</v>
      </c>
    </row>
    <row r="33" spans="1:10" x14ac:dyDescent="0.25">
      <c r="A33" t="s">
        <v>24</v>
      </c>
      <c r="B33" s="9">
        <v>500000000</v>
      </c>
      <c r="C33" s="9">
        <v>500000000</v>
      </c>
      <c r="D33" s="9">
        <v>500000000</v>
      </c>
      <c r="E33" s="9">
        <v>500000000</v>
      </c>
      <c r="F33" s="9">
        <v>500000000</v>
      </c>
      <c r="G33" s="29">
        <v>500000000</v>
      </c>
      <c r="H33" s="29">
        <v>500000000</v>
      </c>
    </row>
    <row r="34" spans="1:10" x14ac:dyDescent="0.25">
      <c r="A34" t="s">
        <v>25</v>
      </c>
      <c r="B34" s="9">
        <v>143405563</v>
      </c>
      <c r="C34" s="9">
        <v>143405563</v>
      </c>
      <c r="D34" s="9">
        <v>143405563</v>
      </c>
      <c r="E34" s="9">
        <v>143405563</v>
      </c>
      <c r="F34" s="9">
        <v>143405563</v>
      </c>
      <c r="G34" s="29">
        <v>143405563</v>
      </c>
      <c r="H34" s="29">
        <v>143405563</v>
      </c>
    </row>
    <row r="35" spans="1:10" x14ac:dyDescent="0.25">
      <c r="A35" t="s">
        <v>26</v>
      </c>
      <c r="B35" s="9">
        <v>3794232595</v>
      </c>
      <c r="C35" s="9">
        <v>4691526477</v>
      </c>
      <c r="D35" s="9">
        <v>4928827370</v>
      </c>
      <c r="E35" s="9">
        <v>4607314256</v>
      </c>
      <c r="F35" s="9">
        <v>4407018158</v>
      </c>
      <c r="G35" s="29">
        <v>7437243480</v>
      </c>
      <c r="H35" s="29">
        <v>7872181386</v>
      </c>
    </row>
    <row r="36" spans="1:10" x14ac:dyDescent="0.25">
      <c r="A36" t="s">
        <v>104</v>
      </c>
      <c r="B36" s="9"/>
      <c r="C36" s="9"/>
      <c r="D36" s="9"/>
      <c r="E36" s="9"/>
      <c r="F36" s="9"/>
      <c r="G36" s="29">
        <v>24653814</v>
      </c>
      <c r="H36" s="29">
        <v>22186825</v>
      </c>
    </row>
    <row r="37" spans="1:10" x14ac:dyDescent="0.25">
      <c r="A37" t="s">
        <v>27</v>
      </c>
      <c r="B37" s="9">
        <v>14259218</v>
      </c>
      <c r="C37" s="9">
        <v>16563541</v>
      </c>
      <c r="D37" s="9">
        <v>33790619</v>
      </c>
      <c r="E37" s="9">
        <v>29698504</v>
      </c>
      <c r="F37" s="9">
        <v>30578602</v>
      </c>
      <c r="G37" s="29">
        <v>30203018</v>
      </c>
      <c r="H37" s="29">
        <v>20899916</v>
      </c>
    </row>
    <row r="38" spans="1:10" x14ac:dyDescent="0.25">
      <c r="A38" t="s">
        <v>28</v>
      </c>
      <c r="B38" s="9">
        <v>80629604</v>
      </c>
      <c r="C38" s="9">
        <v>84600685</v>
      </c>
      <c r="D38" s="9">
        <v>78212808</v>
      </c>
      <c r="E38" s="9">
        <v>78338130</v>
      </c>
      <c r="F38" s="9">
        <v>63806029</v>
      </c>
      <c r="G38" s="29">
        <v>97982089</v>
      </c>
      <c r="H38" s="29">
        <v>99227800</v>
      </c>
    </row>
    <row r="39" spans="1:10" x14ac:dyDescent="0.25">
      <c r="B39" s="9"/>
      <c r="C39" s="9"/>
      <c r="D39" s="9"/>
      <c r="E39" s="9"/>
    </row>
    <row r="40" spans="1:10" x14ac:dyDescent="0.25">
      <c r="A40" s="1" t="s">
        <v>29</v>
      </c>
      <c r="B40" s="8">
        <f t="shared" ref="B40:H40" si="7">SUM(B41:B45)</f>
        <v>6639204276</v>
      </c>
      <c r="C40" s="8">
        <f t="shared" si="7"/>
        <v>6219187117</v>
      </c>
      <c r="D40" s="8">
        <f t="shared" si="7"/>
        <v>7608952404</v>
      </c>
      <c r="E40" s="8">
        <f t="shared" si="7"/>
        <v>8072321232</v>
      </c>
      <c r="F40" s="8">
        <f t="shared" si="7"/>
        <v>7239969813</v>
      </c>
      <c r="G40" s="8">
        <f t="shared" si="7"/>
        <v>4482879545</v>
      </c>
      <c r="H40" s="8">
        <f t="shared" si="7"/>
        <v>4009550700</v>
      </c>
    </row>
    <row r="41" spans="1:10" x14ac:dyDescent="0.25">
      <c r="A41" t="s">
        <v>30</v>
      </c>
      <c r="B41" s="9">
        <v>2525969875</v>
      </c>
      <c r="C41" s="9">
        <v>2033147887</v>
      </c>
      <c r="D41" s="9">
        <v>2602429763</v>
      </c>
      <c r="E41" s="9">
        <v>3171119445</v>
      </c>
      <c r="F41" s="9">
        <v>3261166536</v>
      </c>
      <c r="G41" s="29">
        <v>565641220</v>
      </c>
      <c r="H41" s="29">
        <v>357880631</v>
      </c>
    </row>
    <row r="42" spans="1:10" x14ac:dyDescent="0.25">
      <c r="A42" t="s">
        <v>105</v>
      </c>
      <c r="B42" s="9"/>
      <c r="C42" s="9"/>
      <c r="D42" s="9"/>
      <c r="E42" s="9"/>
      <c r="F42" s="9"/>
      <c r="G42" s="29">
        <v>15457560</v>
      </c>
      <c r="H42" s="29">
        <v>15457560</v>
      </c>
    </row>
    <row r="43" spans="1:10" x14ac:dyDescent="0.25">
      <c r="A43" t="s">
        <v>84</v>
      </c>
      <c r="B43" s="9"/>
      <c r="C43" s="9">
        <v>392324484</v>
      </c>
      <c r="D43" s="9"/>
      <c r="E43" s="9"/>
      <c r="F43" s="9"/>
      <c r="G43" s="29">
        <v>259204286</v>
      </c>
      <c r="H43" s="29">
        <v>218618739</v>
      </c>
    </row>
    <row r="44" spans="1:10" x14ac:dyDescent="0.25">
      <c r="A44" t="s">
        <v>31</v>
      </c>
      <c r="B44" s="9">
        <v>2352781015</v>
      </c>
      <c r="C44" s="9">
        <v>2024329969</v>
      </c>
      <c r="D44" s="9">
        <v>3277460126</v>
      </c>
      <c r="E44" s="10">
        <v>3087996323</v>
      </c>
      <c r="F44" s="9">
        <v>2293931020</v>
      </c>
      <c r="G44" s="29">
        <v>2814743252</v>
      </c>
      <c r="H44" s="29">
        <v>2570976087</v>
      </c>
    </row>
    <row r="45" spans="1:10" x14ac:dyDescent="0.25">
      <c r="A45" t="s">
        <v>32</v>
      </c>
      <c r="B45" s="9">
        <v>1760453386</v>
      </c>
      <c r="C45" s="9">
        <v>1769384777</v>
      </c>
      <c r="D45" s="9">
        <v>1729062515</v>
      </c>
      <c r="E45" s="9">
        <v>1813205464</v>
      </c>
      <c r="F45" s="9">
        <v>1684872257</v>
      </c>
      <c r="G45" s="29">
        <v>827833227</v>
      </c>
      <c r="H45" s="29">
        <v>846617683</v>
      </c>
    </row>
    <row r="46" spans="1:10" x14ac:dyDescent="0.25">
      <c r="A46" s="1" t="s">
        <v>33</v>
      </c>
      <c r="B46" s="8">
        <f>B30+B32+B40</f>
        <v>28930894427</v>
      </c>
      <c r="C46" s="8">
        <f>C30+C32+C40-1</f>
        <v>29582335033</v>
      </c>
      <c r="D46" s="8">
        <f>D30+D32+D40</f>
        <v>31615811360</v>
      </c>
      <c r="E46" s="8">
        <f>E30+E32+E40</f>
        <v>31704185891</v>
      </c>
      <c r="F46" s="8">
        <f>F30+F32+F40</f>
        <v>30911136780</v>
      </c>
      <c r="G46" s="8">
        <f>G30+G32+G40</f>
        <v>31758323861</v>
      </c>
      <c r="H46" s="8">
        <f>H30+H32+H40</f>
        <v>31596679789</v>
      </c>
    </row>
    <row r="47" spans="1:10" x14ac:dyDescent="0.25">
      <c r="B47" s="9"/>
      <c r="C47" s="9"/>
      <c r="D47" s="9"/>
      <c r="E47" s="9"/>
    </row>
    <row r="48" spans="1:10" x14ac:dyDescent="0.25">
      <c r="A48" s="4" t="s">
        <v>53</v>
      </c>
      <c r="B48" s="11" t="str">
        <f t="shared" ref="B48:J48" si="8">IF(B20=B46,"Balanced","Not Balanced")</f>
        <v>Balanced</v>
      </c>
      <c r="C48" s="11" t="str">
        <f t="shared" si="8"/>
        <v>Balanced</v>
      </c>
      <c r="D48" s="11" t="str">
        <f t="shared" si="8"/>
        <v>Balanced</v>
      </c>
      <c r="E48" s="11" t="str">
        <f t="shared" si="8"/>
        <v>Balanced</v>
      </c>
      <c r="F48" s="11" t="str">
        <f t="shared" si="8"/>
        <v>Balanced</v>
      </c>
      <c r="G48" s="11" t="str">
        <f t="shared" si="8"/>
        <v>Balanced</v>
      </c>
      <c r="H48" s="11" t="str">
        <f t="shared" si="8"/>
        <v>Balanced</v>
      </c>
      <c r="I48" s="11" t="str">
        <f t="shared" si="8"/>
        <v>Balanced</v>
      </c>
      <c r="J48" s="11" t="str">
        <f t="shared" si="8"/>
        <v>Balanced</v>
      </c>
    </row>
    <row r="49" spans="1:8" ht="14.25" customHeight="1" x14ac:dyDescent="0.25">
      <c r="B49" s="9"/>
      <c r="C49" s="9"/>
      <c r="D49" s="9"/>
      <c r="E49" s="9"/>
    </row>
    <row r="50" spans="1:8" x14ac:dyDescent="0.25">
      <c r="A50" s="1" t="s">
        <v>91</v>
      </c>
      <c r="B50" s="20">
        <f t="shared" ref="B50:E50" si="9">B30/(B24/10)</f>
        <v>75.893859705128207</v>
      </c>
      <c r="C50" s="20">
        <f t="shared" si="9"/>
        <v>76.611331841880343</v>
      </c>
      <c r="D50" s="20">
        <f t="shared" si="9"/>
        <v>78.301805965811965</v>
      </c>
      <c r="E50" s="20">
        <f t="shared" si="9"/>
        <v>78.090206008547014</v>
      </c>
      <c r="F50" s="20">
        <f>F30/(F24/10)</f>
        <v>79.172472713675219</v>
      </c>
      <c r="G50" s="20">
        <f>G30/(G24/10)</f>
        <v>81.375881846153845</v>
      </c>
      <c r="H50" s="20">
        <f>H30/(H24/10)</f>
        <v>80.894135038461542</v>
      </c>
    </row>
    <row r="51" spans="1:8" x14ac:dyDescent="0.25">
      <c r="B51" s="9"/>
      <c r="C51" s="9"/>
      <c r="D51" s="9"/>
      <c r="E51" s="9"/>
    </row>
    <row r="52" spans="1:8" x14ac:dyDescent="0.25">
      <c r="B52" s="9"/>
      <c r="C52" s="9"/>
      <c r="D52" s="9"/>
      <c r="E52" s="9"/>
    </row>
    <row r="53" spans="1:8" x14ac:dyDescent="0.25">
      <c r="B53" s="9"/>
      <c r="C53" s="9"/>
      <c r="D53" s="9"/>
      <c r="E53" s="9"/>
    </row>
    <row r="54" spans="1:8" x14ac:dyDescent="0.25">
      <c r="A54" s="1"/>
      <c r="B54" s="8"/>
      <c r="C54" s="8"/>
      <c r="D54" s="8"/>
      <c r="E54" s="8"/>
    </row>
    <row r="55" spans="1:8" x14ac:dyDescent="0.25">
      <c r="B55" s="9"/>
      <c r="C55" s="9"/>
      <c r="D55" s="9"/>
      <c r="E55" s="9"/>
    </row>
    <row r="56" spans="1:8" x14ac:dyDescent="0.25">
      <c r="A56" s="1"/>
      <c r="B56" s="8"/>
      <c r="C56" s="8"/>
      <c r="D56" s="8"/>
      <c r="E56" s="8"/>
    </row>
    <row r="57" spans="1:8" x14ac:dyDescent="0.25">
      <c r="B57" s="9"/>
      <c r="C57" s="9"/>
      <c r="D57" s="9"/>
      <c r="E57" s="9"/>
    </row>
    <row r="58" spans="1:8" x14ac:dyDescent="0.25">
      <c r="B58" s="9"/>
      <c r="C58" s="9"/>
      <c r="D58" s="9"/>
      <c r="E58" s="9"/>
    </row>
    <row r="59" spans="1:8" x14ac:dyDescent="0.25">
      <c r="A59" s="1"/>
      <c r="B59" s="8"/>
      <c r="C59" s="8"/>
      <c r="D59" s="8"/>
      <c r="E59" s="8"/>
    </row>
    <row r="60" spans="1:8" x14ac:dyDescent="0.25">
      <c r="A60" s="3"/>
      <c r="B60" s="9"/>
      <c r="C60" s="9"/>
      <c r="D60" s="9"/>
      <c r="E60" s="9"/>
    </row>
    <row r="61" spans="1:8" x14ac:dyDescent="0.25">
      <c r="B61" s="9"/>
      <c r="C61" s="9"/>
      <c r="D61" s="9"/>
      <c r="E61" s="9"/>
    </row>
    <row r="62" spans="1:8" x14ac:dyDescent="0.25">
      <c r="B62" s="8"/>
      <c r="C62" s="8"/>
      <c r="D62" s="8"/>
      <c r="E62" s="8"/>
    </row>
    <row r="63" spans="1:8" x14ac:dyDescent="0.25">
      <c r="B63" s="9"/>
      <c r="C63" s="9"/>
      <c r="D63" s="9"/>
      <c r="E63" s="9"/>
    </row>
    <row r="64" spans="1:8" x14ac:dyDescent="0.25">
      <c r="A64" s="1"/>
      <c r="B64" s="8"/>
      <c r="C64" s="8"/>
      <c r="D64" s="8"/>
      <c r="E64" s="8"/>
    </row>
    <row r="65" spans="1:5" x14ac:dyDescent="0.25">
      <c r="A65" s="1"/>
      <c r="B65" s="8"/>
      <c r="C65" s="8"/>
      <c r="D65" s="8"/>
      <c r="E65" s="8"/>
    </row>
    <row r="66" spans="1:5" x14ac:dyDescent="0.25">
      <c r="B66" s="9"/>
      <c r="C66" s="9"/>
      <c r="D66" s="9"/>
      <c r="E66" s="9"/>
    </row>
    <row r="67" spans="1:5" x14ac:dyDescent="0.25">
      <c r="B67" s="9"/>
      <c r="C67" s="9"/>
      <c r="D67" s="9"/>
      <c r="E67" s="9"/>
    </row>
    <row r="68" spans="1:5" x14ac:dyDescent="0.25">
      <c r="B68" s="9"/>
      <c r="C68" s="9"/>
      <c r="D68" s="9"/>
      <c r="E68" s="9"/>
    </row>
    <row r="69" spans="1:5" x14ac:dyDescent="0.25">
      <c r="A69" s="1"/>
      <c r="B69" s="8"/>
      <c r="C69" s="8"/>
      <c r="D69" s="8"/>
      <c r="E69" s="8"/>
    </row>
    <row r="70" spans="1:5" x14ac:dyDescent="0.25">
      <c r="B70" s="9"/>
      <c r="C70" s="9"/>
      <c r="D70" s="9"/>
      <c r="E70" s="9"/>
    </row>
    <row r="71" spans="1:5" x14ac:dyDescent="0.25">
      <c r="A71" s="1"/>
      <c r="B71" s="10"/>
      <c r="C71" s="9"/>
      <c r="D71" s="9"/>
      <c r="E71" s="9"/>
    </row>
    <row r="72" spans="1:5" x14ac:dyDescent="0.25">
      <c r="B72" s="9"/>
      <c r="C72" s="9"/>
      <c r="D72" s="9"/>
      <c r="E72" s="9"/>
    </row>
    <row r="73" spans="1:5" x14ac:dyDescent="0.25">
      <c r="B73" s="9"/>
      <c r="C73" s="9"/>
      <c r="D73" s="9"/>
      <c r="E73" s="9"/>
    </row>
    <row r="74" spans="1:5" x14ac:dyDescent="0.25">
      <c r="B74" s="9"/>
      <c r="C74" s="9"/>
      <c r="D74" s="9"/>
      <c r="E74" s="9"/>
    </row>
    <row r="75" spans="1:5" x14ac:dyDescent="0.25">
      <c r="B75" s="9"/>
      <c r="C75" s="9"/>
      <c r="D75" s="9"/>
      <c r="E75" s="9"/>
    </row>
    <row r="76" spans="1:5" x14ac:dyDescent="0.25">
      <c r="B76" s="9"/>
      <c r="C76" s="9"/>
      <c r="D76" s="9"/>
      <c r="E76" s="9"/>
    </row>
    <row r="77" spans="1:5" x14ac:dyDescent="0.25">
      <c r="A77" s="1"/>
      <c r="B77" s="8"/>
      <c r="C77" s="8"/>
      <c r="D77" s="8"/>
      <c r="E77" s="8"/>
    </row>
    <row r="78" spans="1:5" x14ac:dyDescent="0.25">
      <c r="B78" s="9"/>
      <c r="C78" s="9"/>
      <c r="D78" s="9"/>
      <c r="E78" s="9"/>
    </row>
    <row r="79" spans="1:5" x14ac:dyDescent="0.25">
      <c r="A79" s="1"/>
      <c r="B79" s="8"/>
      <c r="C79" s="8"/>
      <c r="D79" s="8"/>
      <c r="E79" s="8"/>
    </row>
    <row r="80" spans="1:5" x14ac:dyDescent="0.25">
      <c r="B80" s="9"/>
      <c r="C80" s="9"/>
      <c r="D80" s="9"/>
      <c r="E80" s="9"/>
    </row>
    <row r="81" spans="1:5" x14ac:dyDescent="0.25">
      <c r="A81" s="1"/>
      <c r="B81" s="9"/>
      <c r="C81" s="9"/>
      <c r="D81" s="9"/>
      <c r="E81" s="9"/>
    </row>
    <row r="82" spans="1:5" x14ac:dyDescent="0.25">
      <c r="B82" s="9"/>
      <c r="C82" s="9"/>
      <c r="D82" s="9"/>
      <c r="E82" s="9"/>
    </row>
    <row r="83" spans="1:5" x14ac:dyDescent="0.25">
      <c r="B83" s="9"/>
      <c r="C83" s="9"/>
      <c r="D83" s="9"/>
      <c r="E83" s="9"/>
    </row>
    <row r="84" spans="1:5" x14ac:dyDescent="0.25">
      <c r="B84" s="9"/>
      <c r="C84" s="9"/>
      <c r="D84" s="9"/>
      <c r="E84" s="9"/>
    </row>
    <row r="85" spans="1:5" x14ac:dyDescent="0.25">
      <c r="B85" s="9"/>
      <c r="C85" s="9"/>
      <c r="D85" s="9"/>
      <c r="E85" s="9"/>
    </row>
    <row r="86" spans="1:5" x14ac:dyDescent="0.25">
      <c r="B86" s="9"/>
      <c r="C86" s="9"/>
      <c r="D86" s="9"/>
      <c r="E86" s="9"/>
    </row>
    <row r="87" spans="1:5" x14ac:dyDescent="0.25">
      <c r="B87" s="9"/>
      <c r="C87" s="9"/>
      <c r="D87" s="9"/>
      <c r="E87" s="9"/>
    </row>
    <row r="88" spans="1:5" x14ac:dyDescent="0.25">
      <c r="B88" s="9"/>
      <c r="C88" s="9"/>
      <c r="D88" s="9"/>
      <c r="E88" s="9"/>
    </row>
    <row r="89" spans="1:5" x14ac:dyDescent="0.25">
      <c r="B89" s="9"/>
      <c r="C89" s="9"/>
      <c r="D89" s="9"/>
      <c r="E89" s="9"/>
    </row>
    <row r="90" spans="1:5" x14ac:dyDescent="0.25">
      <c r="A90" s="1"/>
      <c r="B90" s="8"/>
      <c r="C90" s="8"/>
      <c r="D90" s="8"/>
      <c r="E90" s="8"/>
    </row>
    <row r="91" spans="1:5" x14ac:dyDescent="0.25">
      <c r="B91" s="9"/>
      <c r="C91" s="9"/>
      <c r="D91" s="9"/>
      <c r="E91" s="9"/>
    </row>
    <row r="92" spans="1:5" x14ac:dyDescent="0.25">
      <c r="A92" s="1"/>
      <c r="B92" s="9"/>
      <c r="C92" s="9"/>
      <c r="D92" s="9"/>
      <c r="E92" s="9"/>
    </row>
    <row r="93" spans="1:5" x14ac:dyDescent="0.25">
      <c r="B93" s="9"/>
      <c r="C93" s="9"/>
      <c r="D93" s="9"/>
      <c r="E93" s="9"/>
    </row>
    <row r="94" spans="1:5" x14ac:dyDescent="0.25">
      <c r="B94" s="9"/>
      <c r="C94" s="9"/>
      <c r="D94" s="9"/>
      <c r="E94" s="9"/>
    </row>
    <row r="95" spans="1:5" x14ac:dyDescent="0.25">
      <c r="B95" s="9"/>
      <c r="C95" s="9"/>
      <c r="D95" s="9"/>
      <c r="E95" s="9"/>
    </row>
    <row r="96" spans="1:5" x14ac:dyDescent="0.25">
      <c r="B96" s="9"/>
      <c r="C96" s="9"/>
      <c r="D96" s="9"/>
      <c r="E96" s="9"/>
    </row>
    <row r="97" spans="1:6" x14ac:dyDescent="0.25">
      <c r="B97" s="9"/>
      <c r="C97" s="9"/>
      <c r="D97" s="9"/>
      <c r="E97" s="9"/>
    </row>
    <row r="98" spans="1:6" x14ac:dyDescent="0.25">
      <c r="B98" s="9"/>
      <c r="C98" s="9"/>
      <c r="D98" s="9"/>
      <c r="E98" s="9"/>
    </row>
    <row r="99" spans="1:6" x14ac:dyDescent="0.25">
      <c r="B99" s="9"/>
      <c r="C99" s="9"/>
      <c r="D99" s="9"/>
      <c r="E99" s="9"/>
    </row>
    <row r="100" spans="1:6" x14ac:dyDescent="0.25">
      <c r="B100" s="9"/>
      <c r="C100" s="9"/>
      <c r="D100" s="9"/>
      <c r="E100" s="9"/>
    </row>
    <row r="101" spans="1:6" x14ac:dyDescent="0.25">
      <c r="B101" s="9"/>
      <c r="C101" s="9"/>
      <c r="D101" s="9"/>
      <c r="E101" s="9"/>
    </row>
    <row r="102" spans="1:6" x14ac:dyDescent="0.25">
      <c r="B102" s="9"/>
      <c r="C102" s="9"/>
      <c r="D102" s="9"/>
      <c r="E102" s="9"/>
    </row>
    <row r="103" spans="1:6" x14ac:dyDescent="0.25">
      <c r="B103" s="9"/>
      <c r="C103" s="9"/>
      <c r="D103" s="9"/>
      <c r="E103" s="9"/>
    </row>
    <row r="104" spans="1:6" x14ac:dyDescent="0.25">
      <c r="B104" s="9"/>
      <c r="C104" s="9"/>
      <c r="D104" s="9"/>
      <c r="E104" s="9"/>
    </row>
    <row r="105" spans="1:6" x14ac:dyDescent="0.25">
      <c r="A105" s="1"/>
      <c r="B105" s="8"/>
      <c r="C105" s="8"/>
      <c r="D105" s="8"/>
      <c r="E105" s="8"/>
    </row>
    <row r="106" spans="1:6" x14ac:dyDescent="0.25">
      <c r="B106" s="8"/>
      <c r="C106" s="8"/>
      <c r="D106" s="8"/>
      <c r="E106" s="8"/>
    </row>
    <row r="107" spans="1:6" x14ac:dyDescent="0.25">
      <c r="A107" s="1"/>
      <c r="B107" s="9"/>
      <c r="C107" s="9"/>
      <c r="D107" s="9"/>
      <c r="E107" s="9"/>
    </row>
    <row r="108" spans="1:6" x14ac:dyDescent="0.25">
      <c r="A108" s="1"/>
      <c r="B108" s="8"/>
      <c r="C108" s="8"/>
      <c r="D108" s="8"/>
      <c r="E108" s="8"/>
    </row>
    <row r="109" spans="1:6" x14ac:dyDescent="0.25">
      <c r="B109" s="9"/>
      <c r="C109" s="9"/>
      <c r="D109" s="9"/>
      <c r="E109" s="9"/>
    </row>
    <row r="110" spans="1:6" x14ac:dyDescent="0.25">
      <c r="B110" s="9"/>
      <c r="C110" s="9"/>
      <c r="D110" s="9"/>
      <c r="E110" s="9"/>
    </row>
    <row r="111" spans="1:6" x14ac:dyDescent="0.25">
      <c r="A111" s="1"/>
      <c r="B111" s="12"/>
      <c r="C111" s="8"/>
      <c r="D111" s="12"/>
      <c r="E111" s="12"/>
      <c r="F111" s="7"/>
    </row>
    <row r="112" spans="1:6" x14ac:dyDescent="0.25">
      <c r="B112" s="10"/>
      <c r="C112" s="9"/>
      <c r="D112" s="9"/>
      <c r="E112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pane xSplit="1" ySplit="4" topLeftCell="F11" activePane="bottomRight" state="frozen"/>
      <selection pane="topRight" activeCell="B1" sqref="B1"/>
      <selection pane="bottomLeft" activeCell="A4" sqref="A4"/>
      <selection pane="bottomRight" activeCell="H25" sqref="H25"/>
    </sheetView>
  </sheetViews>
  <sheetFormatPr defaultRowHeight="15" x14ac:dyDescent="0.25"/>
  <cols>
    <col min="1" max="1" width="33.140625" bestFit="1" customWidth="1"/>
    <col min="2" max="6" width="18.7109375" bestFit="1" customWidth="1"/>
    <col min="7" max="8" width="17.28515625" bestFit="1" customWidth="1"/>
  </cols>
  <sheetData>
    <row r="1" spans="1:9" ht="15.75" x14ac:dyDescent="0.25">
      <c r="A1" s="5" t="s">
        <v>0</v>
      </c>
    </row>
    <row r="2" spans="1:9" ht="15.75" x14ac:dyDescent="0.25">
      <c r="A2" s="5"/>
      <c r="B2" s="22"/>
      <c r="C2" s="22"/>
      <c r="D2" s="22"/>
      <c r="E2" s="22"/>
    </row>
    <row r="3" spans="1:9" ht="31.5" x14ac:dyDescent="0.25">
      <c r="A3" s="13" t="s">
        <v>52</v>
      </c>
      <c r="B3" s="12" t="s">
        <v>102</v>
      </c>
      <c r="C3" s="12" t="s">
        <v>101</v>
      </c>
      <c r="D3" s="12" t="s">
        <v>103</v>
      </c>
      <c r="E3" s="12" t="s">
        <v>102</v>
      </c>
      <c r="F3" s="26" t="s">
        <v>101</v>
      </c>
      <c r="G3" s="12" t="s">
        <v>103</v>
      </c>
      <c r="H3" s="12" t="s">
        <v>102</v>
      </c>
    </row>
    <row r="4" spans="1:9" ht="15.75" x14ac:dyDescent="0.25">
      <c r="B4" s="25">
        <v>43100</v>
      </c>
      <c r="C4" s="25">
        <v>43190</v>
      </c>
      <c r="D4" s="25">
        <v>43373</v>
      </c>
      <c r="E4" s="25">
        <v>43465</v>
      </c>
      <c r="F4" s="25">
        <v>43555</v>
      </c>
      <c r="G4" s="27">
        <v>43738</v>
      </c>
      <c r="H4" s="27">
        <v>43830</v>
      </c>
    </row>
    <row r="5" spans="1:9" x14ac:dyDescent="0.25">
      <c r="A5" t="s">
        <v>34</v>
      </c>
      <c r="B5" s="9">
        <v>5101885429</v>
      </c>
      <c r="C5" s="9">
        <v>6712713742</v>
      </c>
      <c r="D5" s="9">
        <v>3579413162</v>
      </c>
      <c r="E5" s="9">
        <v>5481191482</v>
      </c>
      <c r="F5" s="9">
        <v>6712713742</v>
      </c>
      <c r="G5" s="29">
        <v>2226555422</v>
      </c>
      <c r="H5" s="29">
        <v>3763556657</v>
      </c>
    </row>
    <row r="6" spans="1:9" x14ac:dyDescent="0.25">
      <c r="A6" t="s">
        <v>35</v>
      </c>
      <c r="B6" s="9">
        <v>441220519</v>
      </c>
      <c r="C6" s="9">
        <v>776038552</v>
      </c>
      <c r="D6" s="9">
        <v>264761259</v>
      </c>
      <c r="E6" s="9">
        <v>547545209</v>
      </c>
      <c r="F6" s="9">
        <v>776038552</v>
      </c>
      <c r="G6" s="29">
        <v>279214069</v>
      </c>
      <c r="H6" s="29">
        <v>594091832</v>
      </c>
    </row>
    <row r="7" spans="1:9" x14ac:dyDescent="0.25">
      <c r="A7" t="s">
        <v>36</v>
      </c>
      <c r="B7" s="9">
        <v>3436978290</v>
      </c>
      <c r="C7" s="9">
        <v>4056070056</v>
      </c>
      <c r="D7" s="9">
        <v>2708469843</v>
      </c>
      <c r="E7" s="9">
        <v>3659301791</v>
      </c>
      <c r="F7" s="9">
        <v>4056070056</v>
      </c>
      <c r="G7" s="29">
        <v>1264375954</v>
      </c>
      <c r="H7" s="29">
        <v>1796378073</v>
      </c>
    </row>
    <row r="8" spans="1:9" x14ac:dyDescent="0.25">
      <c r="A8" s="1" t="s">
        <v>37</v>
      </c>
      <c r="B8" s="8">
        <f t="shared" ref="B8:E8" si="0">B5-B6-B7</f>
        <v>1223686620</v>
      </c>
      <c r="C8" s="8">
        <f t="shared" si="0"/>
        <v>1880605134</v>
      </c>
      <c r="D8" s="8">
        <f t="shared" si="0"/>
        <v>606182060</v>
      </c>
      <c r="E8" s="8">
        <f t="shared" si="0"/>
        <v>1274344482</v>
      </c>
      <c r="F8" s="8">
        <f>F5-F6-F7</f>
        <v>1880605134</v>
      </c>
      <c r="G8" s="8">
        <f>G5-G6-G7</f>
        <v>682965399</v>
      </c>
      <c r="H8" s="8">
        <f t="shared" ref="H8:I8" si="1">H5-H6-H7</f>
        <v>1373086752</v>
      </c>
      <c r="I8" s="8">
        <f t="shared" si="1"/>
        <v>0</v>
      </c>
    </row>
    <row r="9" spans="1:9" x14ac:dyDescent="0.25">
      <c r="B9" s="9"/>
      <c r="C9" s="9"/>
      <c r="D9" s="9"/>
      <c r="E9" s="9"/>
    </row>
    <row r="10" spans="1:9" x14ac:dyDescent="0.25">
      <c r="A10" s="1" t="s">
        <v>38</v>
      </c>
      <c r="B10" s="8">
        <f t="shared" ref="B10:H10" si="2">B11+B12</f>
        <v>334715976</v>
      </c>
      <c r="C10" s="8">
        <f t="shared" si="2"/>
        <v>638803911</v>
      </c>
      <c r="D10" s="8">
        <f t="shared" si="2"/>
        <v>199166058</v>
      </c>
      <c r="E10" s="8">
        <f>E11+E12</f>
        <v>443009862</v>
      </c>
      <c r="F10" s="8">
        <f t="shared" si="2"/>
        <v>638803911</v>
      </c>
      <c r="G10" s="8">
        <f t="shared" si="2"/>
        <v>219113877</v>
      </c>
      <c r="H10" s="8">
        <f t="shared" si="2"/>
        <v>470515967</v>
      </c>
    </row>
    <row r="11" spans="1:9" x14ac:dyDescent="0.25">
      <c r="A11" t="s">
        <v>39</v>
      </c>
      <c r="B11" s="9">
        <v>134825587</v>
      </c>
      <c r="C11" s="9">
        <v>252935923</v>
      </c>
      <c r="D11" s="9">
        <v>73879490</v>
      </c>
      <c r="E11" s="9">
        <v>174852832</v>
      </c>
      <c r="F11" s="9">
        <v>252935923</v>
      </c>
      <c r="G11" s="29">
        <v>84339107</v>
      </c>
      <c r="H11" s="29">
        <v>182590384</v>
      </c>
    </row>
    <row r="12" spans="1:9" x14ac:dyDescent="0.25">
      <c r="A12" t="s">
        <v>40</v>
      </c>
      <c r="B12" s="9">
        <v>199890389</v>
      </c>
      <c r="C12" s="9">
        <v>385867988</v>
      </c>
      <c r="D12" s="9">
        <v>125286568</v>
      </c>
      <c r="E12" s="9">
        <v>268157030</v>
      </c>
      <c r="F12" s="9">
        <v>385867988</v>
      </c>
      <c r="G12" s="29">
        <v>134774770</v>
      </c>
      <c r="H12" s="29">
        <v>287925583</v>
      </c>
    </row>
    <row r="13" spans="1:9" x14ac:dyDescent="0.25">
      <c r="A13" s="1" t="s">
        <v>41</v>
      </c>
      <c r="B13" s="8">
        <f t="shared" ref="B13:H13" si="3">B8-B10</f>
        <v>888970644</v>
      </c>
      <c r="C13" s="8">
        <f t="shared" si="3"/>
        <v>1241801223</v>
      </c>
      <c r="D13" s="8">
        <f t="shared" si="3"/>
        <v>407016002</v>
      </c>
      <c r="E13" s="8">
        <f t="shared" si="3"/>
        <v>831334620</v>
      </c>
      <c r="F13" s="8">
        <f t="shared" si="3"/>
        <v>1241801223</v>
      </c>
      <c r="G13" s="8">
        <f t="shared" si="3"/>
        <v>463851522</v>
      </c>
      <c r="H13" s="8">
        <f t="shared" si="3"/>
        <v>902570785</v>
      </c>
    </row>
    <row r="14" spans="1:9" x14ac:dyDescent="0.25">
      <c r="A14" s="3" t="s">
        <v>42</v>
      </c>
      <c r="B14" s="9">
        <v>304665909</v>
      </c>
      <c r="C14" s="9">
        <v>534886599</v>
      </c>
      <c r="D14" s="9">
        <v>179461219</v>
      </c>
      <c r="E14" s="9">
        <v>354856721</v>
      </c>
      <c r="F14" s="9">
        <v>534886599</v>
      </c>
      <c r="G14" s="29">
        <v>141679330</v>
      </c>
      <c r="H14" s="29">
        <v>302291819</v>
      </c>
    </row>
    <row r="15" spans="1:9" ht="15.75" x14ac:dyDescent="0.25">
      <c r="A15" t="s">
        <v>43</v>
      </c>
      <c r="B15" s="9">
        <v>1875390</v>
      </c>
      <c r="C15" s="9">
        <v>97382508</v>
      </c>
      <c r="D15" s="9">
        <v>42262164</v>
      </c>
      <c r="E15" s="9">
        <v>91202729</v>
      </c>
      <c r="F15" s="9">
        <v>97382508</v>
      </c>
      <c r="G15" s="30">
        <v>365583</v>
      </c>
      <c r="H15" s="29">
        <v>1456177</v>
      </c>
    </row>
    <row r="16" spans="1:9" x14ac:dyDescent="0.25">
      <c r="A16" s="1" t="s">
        <v>44</v>
      </c>
      <c r="B16" s="8">
        <f t="shared" ref="B16:H16" si="4">B13+B15-B14</f>
        <v>586180125</v>
      </c>
      <c r="C16" s="8">
        <f t="shared" si="4"/>
        <v>804297132</v>
      </c>
      <c r="D16" s="8">
        <f t="shared" si="4"/>
        <v>269816947</v>
      </c>
      <c r="E16" s="8">
        <f>E13+E15-E14</f>
        <v>567680628</v>
      </c>
      <c r="F16" s="8">
        <f t="shared" si="4"/>
        <v>804297132</v>
      </c>
      <c r="G16" s="8">
        <f t="shared" si="4"/>
        <v>322537775</v>
      </c>
      <c r="H16" s="8">
        <f t="shared" si="4"/>
        <v>601735143</v>
      </c>
    </row>
    <row r="17" spans="1:8" x14ac:dyDescent="0.25">
      <c r="A17" s="3" t="s">
        <v>107</v>
      </c>
      <c r="B17" s="8"/>
      <c r="C17" s="8"/>
      <c r="D17" s="8"/>
      <c r="E17" s="8"/>
      <c r="F17" s="8"/>
      <c r="G17" s="9">
        <v>3721200</v>
      </c>
      <c r="H17" s="29">
        <v>5050200</v>
      </c>
    </row>
    <row r="18" spans="1:8" x14ac:dyDescent="0.25">
      <c r="A18" t="s">
        <v>45</v>
      </c>
      <c r="B18" s="9">
        <v>5122979</v>
      </c>
      <c r="C18" s="9">
        <v>8739262</v>
      </c>
      <c r="D18" s="9">
        <v>3871472</v>
      </c>
      <c r="E18" s="9">
        <v>7859163</v>
      </c>
      <c r="F18" s="9">
        <v>8739262</v>
      </c>
      <c r="G18" s="9">
        <v>4316235</v>
      </c>
      <c r="H18" s="29">
        <v>8812184</v>
      </c>
    </row>
    <row r="19" spans="1:8" x14ac:dyDescent="0.25">
      <c r="A19" s="1" t="s">
        <v>46</v>
      </c>
      <c r="B19" s="8">
        <f t="shared" ref="B19:D19" si="5">B16-B18</f>
        <v>581057146</v>
      </c>
      <c r="C19" s="8">
        <f t="shared" si="5"/>
        <v>795557870</v>
      </c>
      <c r="D19" s="8">
        <f t="shared" si="5"/>
        <v>265945475</v>
      </c>
      <c r="E19" s="8">
        <f>E16-E18</f>
        <v>559821465</v>
      </c>
      <c r="F19" s="8">
        <f>(F16-F18)+1</f>
        <v>795557871</v>
      </c>
      <c r="G19" s="8">
        <f>(G16-G18)</f>
        <v>318221540</v>
      </c>
      <c r="H19" s="8">
        <f>(H16-H18)</f>
        <v>592922959</v>
      </c>
    </row>
    <row r="20" spans="1:8" x14ac:dyDescent="0.25">
      <c r="A20" s="1" t="s">
        <v>47</v>
      </c>
      <c r="B20" s="8">
        <f>B21+B22</f>
        <v>-24161950</v>
      </c>
      <c r="C20" s="8">
        <f t="shared" ref="C20:E20" si="6">C21+C22</f>
        <v>-21958768</v>
      </c>
      <c r="D20" s="8">
        <f t="shared" si="6"/>
        <v>-17248182</v>
      </c>
      <c r="E20" s="8">
        <f t="shared" si="6"/>
        <v>-33406575</v>
      </c>
      <c r="F20" s="8">
        <f>F21+F22</f>
        <v>-21958768</v>
      </c>
      <c r="G20" s="8">
        <f>G21+G22</f>
        <v>-21380482</v>
      </c>
      <c r="H20" s="8">
        <f>H21+H22</f>
        <v>-43367582</v>
      </c>
    </row>
    <row r="21" spans="1:8" x14ac:dyDescent="0.25">
      <c r="A21" t="s">
        <v>48</v>
      </c>
      <c r="B21" s="9">
        <v>-21945296</v>
      </c>
      <c r="C21" s="9">
        <v>-35487169</v>
      </c>
      <c r="D21" s="9">
        <v>-17007657</v>
      </c>
      <c r="E21" s="9">
        <v>-32893069</v>
      </c>
      <c r="F21" s="9">
        <v>-35487169</v>
      </c>
      <c r="G21" s="29">
        <v>-20732505</v>
      </c>
      <c r="H21" s="29">
        <v>-40488912</v>
      </c>
    </row>
    <row r="22" spans="1:8" x14ac:dyDescent="0.25">
      <c r="A22" t="s">
        <v>49</v>
      </c>
      <c r="B22" s="9">
        <v>-2216654</v>
      </c>
      <c r="C22" s="9">
        <v>13528401</v>
      </c>
      <c r="D22" s="9">
        <v>-240525</v>
      </c>
      <c r="E22" s="9">
        <v>-513506</v>
      </c>
      <c r="F22" s="9">
        <v>13528401</v>
      </c>
      <c r="G22" s="29">
        <v>-647977</v>
      </c>
      <c r="H22" s="29">
        <v>-2878670</v>
      </c>
    </row>
    <row r="23" spans="1:8" x14ac:dyDescent="0.25">
      <c r="B23" s="9"/>
      <c r="C23" s="9"/>
      <c r="D23" s="9"/>
      <c r="E23" s="9"/>
    </row>
    <row r="24" spans="1:8" x14ac:dyDescent="0.25">
      <c r="A24" s="1" t="s">
        <v>50</v>
      </c>
      <c r="B24" s="8">
        <f t="shared" ref="B24:F24" si="7">(B19+B20)+B17</f>
        <v>556895196</v>
      </c>
      <c r="C24" s="8">
        <f t="shared" si="7"/>
        <v>773599102</v>
      </c>
      <c r="D24" s="8">
        <f t="shared" si="7"/>
        <v>248697293</v>
      </c>
      <c r="E24" s="8">
        <f t="shared" si="7"/>
        <v>526414890</v>
      </c>
      <c r="F24" s="8">
        <f t="shared" si="7"/>
        <v>773599103</v>
      </c>
      <c r="G24" s="8">
        <f>(G19+G20)+G17</f>
        <v>300562258</v>
      </c>
      <c r="H24" s="8">
        <f>(H19+H20)+H17</f>
        <v>554605577</v>
      </c>
    </row>
    <row r="25" spans="1:8" x14ac:dyDescent="0.25">
      <c r="B25" s="14"/>
      <c r="C25" s="14"/>
      <c r="D25" s="14"/>
      <c r="E25" s="14"/>
    </row>
    <row r="27" spans="1:8" x14ac:dyDescent="0.25">
      <c r="A27" s="1" t="s">
        <v>51</v>
      </c>
      <c r="B27" s="21">
        <f>B24/('1'!B24/10)</f>
        <v>2.3798940000000002</v>
      </c>
      <c r="C27" s="21">
        <f>C24/('1'!C24/10)</f>
        <v>3.3059790683760686</v>
      </c>
      <c r="D27" s="21">
        <f>D24/('1'!D24/10)</f>
        <v>1.0628089444444444</v>
      </c>
      <c r="E27" s="21">
        <f>E24/('1'!E24/10)</f>
        <v>2.2496362820512821</v>
      </c>
      <c r="F27" s="21">
        <f>F24/('1'!F24/10)</f>
        <v>3.3059790726495728</v>
      </c>
      <c r="G27" s="21">
        <f>G24/('1'!G24/10)</f>
        <v>1.2844540940170941</v>
      </c>
      <c r="H27" s="21">
        <f>H24/('1'!H24/10)</f>
        <v>2.3701093034188032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abSelected="1" workbookViewId="0">
      <pane xSplit="1" ySplit="3" topLeftCell="G31" activePane="bottomRight" state="frozen"/>
      <selection pane="topRight" activeCell="B1" sqref="B1"/>
      <selection pane="bottomLeft" activeCell="A4" sqref="A4"/>
      <selection pane="bottomRight" activeCell="O45" sqref="O45"/>
    </sheetView>
  </sheetViews>
  <sheetFormatPr defaultRowHeight="15" x14ac:dyDescent="0.25"/>
  <cols>
    <col min="1" max="1" width="47.5703125" bestFit="1" customWidth="1"/>
    <col min="2" max="6" width="18.28515625" bestFit="1" customWidth="1"/>
    <col min="7" max="8" width="17.28515625" bestFit="1" customWidth="1"/>
  </cols>
  <sheetData>
    <row r="1" spans="1:8" ht="15.75" x14ac:dyDescent="0.25">
      <c r="A1" s="5" t="s">
        <v>0</v>
      </c>
    </row>
    <row r="2" spans="1:8" ht="18.75" x14ac:dyDescent="0.3">
      <c r="A2" s="15" t="s">
        <v>54</v>
      </c>
      <c r="B2" s="12" t="s">
        <v>102</v>
      </c>
      <c r="C2" s="12" t="s">
        <v>101</v>
      </c>
      <c r="D2" s="12" t="s">
        <v>103</v>
      </c>
      <c r="E2" s="12" t="s">
        <v>102</v>
      </c>
      <c r="F2" s="26" t="s">
        <v>101</v>
      </c>
      <c r="G2" s="12" t="s">
        <v>103</v>
      </c>
      <c r="H2" s="12" t="s">
        <v>102</v>
      </c>
    </row>
    <row r="3" spans="1:8" ht="15.75" x14ac:dyDescent="0.25">
      <c r="B3" s="25">
        <v>43100</v>
      </c>
      <c r="C3" s="25">
        <v>43190</v>
      </c>
      <c r="D3" s="25">
        <v>43373</v>
      </c>
      <c r="E3" s="25">
        <v>43465</v>
      </c>
      <c r="F3" s="25">
        <v>43555</v>
      </c>
      <c r="G3" s="27">
        <v>43738</v>
      </c>
      <c r="H3" s="27">
        <v>43830</v>
      </c>
    </row>
    <row r="4" spans="1:8" x14ac:dyDescent="0.25">
      <c r="A4" t="s">
        <v>55</v>
      </c>
      <c r="B4" s="9">
        <v>4886873741</v>
      </c>
      <c r="C4" s="9">
        <v>7639897988</v>
      </c>
      <c r="D4" s="9">
        <v>2773079474</v>
      </c>
      <c r="E4" s="9">
        <v>5609954438</v>
      </c>
      <c r="F4" s="9">
        <v>7398885884</v>
      </c>
      <c r="G4" s="29">
        <v>1777877903</v>
      </c>
      <c r="H4" s="29">
        <v>4107529280</v>
      </c>
    </row>
    <row r="5" spans="1:8" x14ac:dyDescent="0.25">
      <c r="A5" t="s">
        <v>56</v>
      </c>
      <c r="B5" s="9">
        <v>-3456632889</v>
      </c>
      <c r="C5" s="9">
        <v>-5236849216</v>
      </c>
      <c r="D5" s="9">
        <v>-1953212282</v>
      </c>
      <c r="E5" s="9">
        <v>-3843259201</v>
      </c>
      <c r="F5" s="9">
        <v>-4907708589</v>
      </c>
      <c r="G5" s="29">
        <v>-1197874505</v>
      </c>
      <c r="H5" s="29">
        <v>-3038287750</v>
      </c>
    </row>
    <row r="6" spans="1:8" x14ac:dyDescent="0.25">
      <c r="A6" t="s">
        <v>57</v>
      </c>
      <c r="B6" s="9">
        <v>-292309273</v>
      </c>
      <c r="C6" s="9">
        <v>-378710884</v>
      </c>
      <c r="D6" s="9">
        <v>-200853264</v>
      </c>
      <c r="E6" s="9">
        <v>-582171593</v>
      </c>
      <c r="F6" s="9">
        <v>-788546537</v>
      </c>
      <c r="G6" s="29">
        <v>-113697406</v>
      </c>
      <c r="H6" s="29">
        <v>-330283194</v>
      </c>
    </row>
    <row r="7" spans="1:8" x14ac:dyDescent="0.25">
      <c r="A7" s="1" t="s">
        <v>58</v>
      </c>
      <c r="B7" s="8">
        <f t="shared" ref="B7:H7" si="0">SUM(B4:B6)</f>
        <v>1137931579</v>
      </c>
      <c r="C7" s="8">
        <f t="shared" si="0"/>
        <v>2024337888</v>
      </c>
      <c r="D7" s="8">
        <f t="shared" si="0"/>
        <v>619013928</v>
      </c>
      <c r="E7" s="8">
        <f t="shared" si="0"/>
        <v>1184523644</v>
      </c>
      <c r="F7" s="8">
        <f t="shared" si="0"/>
        <v>1702630758</v>
      </c>
      <c r="G7" s="8">
        <f t="shared" si="0"/>
        <v>466305992</v>
      </c>
      <c r="H7" s="8">
        <f t="shared" si="0"/>
        <v>738958336</v>
      </c>
    </row>
    <row r="8" spans="1:8" x14ac:dyDescent="0.25">
      <c r="A8" t="s">
        <v>59</v>
      </c>
      <c r="B8" s="9">
        <v>-13241978</v>
      </c>
      <c r="C8" s="9">
        <v>-18140660</v>
      </c>
      <c r="D8" s="9">
        <v>-5961103</v>
      </c>
      <c r="E8" s="9">
        <v>-18056534</v>
      </c>
      <c r="F8" s="9">
        <v>-29755868</v>
      </c>
      <c r="G8" s="29">
        <v>-6736669</v>
      </c>
      <c r="H8" s="29">
        <v>-10472885</v>
      </c>
    </row>
    <row r="9" spans="1:8" x14ac:dyDescent="0.25">
      <c r="A9" s="1" t="s">
        <v>60</v>
      </c>
      <c r="B9" s="8">
        <f t="shared" ref="B9:H9" si="1">SUM(B7:B8)</f>
        <v>1124689601</v>
      </c>
      <c r="C9" s="8">
        <f t="shared" si="1"/>
        <v>2006197228</v>
      </c>
      <c r="D9" s="8">
        <f t="shared" si="1"/>
        <v>613052825</v>
      </c>
      <c r="E9" s="8">
        <f t="shared" si="1"/>
        <v>1166467110</v>
      </c>
      <c r="F9" s="8">
        <f t="shared" si="1"/>
        <v>1672874890</v>
      </c>
      <c r="G9" s="8">
        <f t="shared" si="1"/>
        <v>459569323</v>
      </c>
      <c r="H9" s="8">
        <f t="shared" si="1"/>
        <v>728485451</v>
      </c>
    </row>
    <row r="10" spans="1:8" x14ac:dyDescent="0.25">
      <c r="B10" s="9"/>
      <c r="C10" s="9"/>
      <c r="D10" s="9"/>
      <c r="E10" s="9"/>
    </row>
    <row r="11" spans="1:8" x14ac:dyDescent="0.25">
      <c r="A11" s="1" t="s">
        <v>61</v>
      </c>
      <c r="B11" s="9"/>
      <c r="C11" s="9"/>
      <c r="D11" s="9"/>
      <c r="E11" s="9"/>
    </row>
    <row r="12" spans="1:8" x14ac:dyDescent="0.25">
      <c r="A12" t="s">
        <v>62</v>
      </c>
      <c r="B12" s="9">
        <v>-193154214</v>
      </c>
      <c r="C12" s="9">
        <v>-303915829</v>
      </c>
      <c r="D12" s="9">
        <v>-38009922</v>
      </c>
      <c r="E12" s="9">
        <v>-150834028</v>
      </c>
      <c r="F12" s="9">
        <v>-203642039</v>
      </c>
      <c r="G12" s="29">
        <v>-90074033</v>
      </c>
      <c r="H12" s="29">
        <v>-363678572</v>
      </c>
    </row>
    <row r="13" spans="1:8" x14ac:dyDescent="0.25">
      <c r="A13" t="s">
        <v>63</v>
      </c>
      <c r="B13" s="9">
        <v>-138849426</v>
      </c>
      <c r="C13" s="9">
        <v>-320349280</v>
      </c>
      <c r="D13" s="9">
        <v>-261864059</v>
      </c>
      <c r="E13" s="9">
        <v>-387189833</v>
      </c>
      <c r="F13" s="9">
        <v>-277561211</v>
      </c>
      <c r="G13" s="29">
        <v>-193437721</v>
      </c>
      <c r="H13" s="29">
        <v>-174231344</v>
      </c>
    </row>
    <row r="14" spans="1:8" x14ac:dyDescent="0.25">
      <c r="A14" t="s">
        <v>76</v>
      </c>
      <c r="B14" s="9">
        <v>-991111</v>
      </c>
      <c r="C14" s="9">
        <v>-908735645</v>
      </c>
      <c r="D14" s="9">
        <v>-561142992</v>
      </c>
      <c r="E14" s="9">
        <v>8679756</v>
      </c>
      <c r="F14" s="9">
        <v>14230932</v>
      </c>
      <c r="H14" s="29">
        <v>-134129098</v>
      </c>
    </row>
    <row r="15" spans="1:8" x14ac:dyDescent="0.25">
      <c r="A15" t="s">
        <v>79</v>
      </c>
      <c r="B15" s="9"/>
      <c r="C15" s="9"/>
      <c r="D15" s="9"/>
      <c r="E15" s="9"/>
      <c r="F15" s="9"/>
      <c r="G15" s="29">
        <v>-86134766</v>
      </c>
    </row>
    <row r="16" spans="1:8" x14ac:dyDescent="0.25">
      <c r="A16" t="s">
        <v>77</v>
      </c>
      <c r="B16" s="9"/>
      <c r="C16" s="9">
        <v>303175</v>
      </c>
      <c r="D16" s="9">
        <v>42262164</v>
      </c>
      <c r="E16" s="9">
        <v>91202729</v>
      </c>
      <c r="F16" s="9">
        <v>97382508</v>
      </c>
      <c r="G16" s="29">
        <v>365583</v>
      </c>
    </row>
    <row r="17" spans="1:8" x14ac:dyDescent="0.25">
      <c r="A17" t="s">
        <v>78</v>
      </c>
      <c r="B17" s="9">
        <v>-1559764</v>
      </c>
      <c r="C17" s="9">
        <v>-194240</v>
      </c>
      <c r="D17" s="9"/>
      <c r="E17" s="9"/>
      <c r="F17" s="9">
        <v>-4250620</v>
      </c>
    </row>
    <row r="18" spans="1:8" x14ac:dyDescent="0.25">
      <c r="A18" t="s">
        <v>64</v>
      </c>
      <c r="B18" s="9"/>
      <c r="C18" s="9"/>
      <c r="D18" s="9"/>
      <c r="E18" s="9"/>
      <c r="F18" s="9"/>
      <c r="H18" s="29">
        <v>1456177</v>
      </c>
    </row>
    <row r="19" spans="1:8" x14ac:dyDescent="0.25">
      <c r="A19" t="s">
        <v>65</v>
      </c>
      <c r="B19" s="9"/>
      <c r="C19" s="9"/>
      <c r="D19" s="9"/>
      <c r="E19" s="9"/>
    </row>
    <row r="20" spans="1:8" x14ac:dyDescent="0.25">
      <c r="A20" s="1" t="s">
        <v>66</v>
      </c>
      <c r="B20" s="8">
        <f t="shared" ref="B20:H20" si="2">SUM(B12:B19)</f>
        <v>-334554515</v>
      </c>
      <c r="C20" s="8">
        <f t="shared" si="2"/>
        <v>-1532891819</v>
      </c>
      <c r="D20" s="8">
        <f t="shared" si="2"/>
        <v>-818754809</v>
      </c>
      <c r="E20" s="8">
        <f>SUM(E12:E19)</f>
        <v>-438141376</v>
      </c>
      <c r="F20" s="8">
        <f t="shared" si="2"/>
        <v>-373840430</v>
      </c>
      <c r="G20" s="8">
        <f t="shared" si="2"/>
        <v>-369280937</v>
      </c>
      <c r="H20" s="8">
        <f t="shared" si="2"/>
        <v>-670582837</v>
      </c>
    </row>
    <row r="21" spans="1:8" x14ac:dyDescent="0.25">
      <c r="B21" s="9"/>
      <c r="C21" s="9"/>
      <c r="D21" s="9"/>
      <c r="E21" s="9"/>
    </row>
    <row r="22" spans="1:8" x14ac:dyDescent="0.25">
      <c r="A22" s="1" t="s">
        <v>67</v>
      </c>
      <c r="B22" s="9"/>
      <c r="C22" s="9"/>
      <c r="D22" s="9"/>
      <c r="E22" s="9"/>
    </row>
    <row r="23" spans="1:8" x14ac:dyDescent="0.25">
      <c r="A23" t="s">
        <v>68</v>
      </c>
      <c r="B23" s="9">
        <v>-634056854</v>
      </c>
      <c r="C23" s="9">
        <v>263237027</v>
      </c>
      <c r="D23" s="9">
        <v>-146466144</v>
      </c>
      <c r="E23" s="9">
        <v>-448843947</v>
      </c>
      <c r="F23" s="9">
        <v>-649346052</v>
      </c>
      <c r="G23" s="29">
        <v>83689182</v>
      </c>
      <c r="H23" s="29">
        <v>478041541</v>
      </c>
    </row>
    <row r="24" spans="1:8" x14ac:dyDescent="0.25">
      <c r="A24" t="s">
        <v>69</v>
      </c>
      <c r="B24" s="9">
        <v>202610207</v>
      </c>
      <c r="C24" s="9">
        <v>-113970065</v>
      </c>
      <c r="D24" s="9">
        <v>333993068</v>
      </c>
      <c r="E24" s="9">
        <v>-141746211</v>
      </c>
      <c r="F24" s="9">
        <v>-364294560</v>
      </c>
      <c r="G24" s="9">
        <v>6355</v>
      </c>
      <c r="H24" s="29">
        <v>-208115685</v>
      </c>
    </row>
    <row r="25" spans="1:8" x14ac:dyDescent="0.25">
      <c r="A25" t="s">
        <v>85</v>
      </c>
      <c r="B25" s="9"/>
      <c r="C25" s="9"/>
      <c r="D25" s="9"/>
      <c r="E25" s="9"/>
    </row>
    <row r="26" spans="1:8" x14ac:dyDescent="0.25">
      <c r="A26" t="s">
        <v>87</v>
      </c>
      <c r="B26" s="9"/>
      <c r="C26" s="9"/>
      <c r="D26" s="9"/>
      <c r="E26" s="9"/>
    </row>
    <row r="27" spans="1:8" x14ac:dyDescent="0.25">
      <c r="A27" t="s">
        <v>86</v>
      </c>
      <c r="B27" s="9"/>
      <c r="C27" s="9"/>
      <c r="D27" s="9"/>
      <c r="E27" s="9"/>
    </row>
    <row r="28" spans="1:8" x14ac:dyDescent="0.25">
      <c r="A28" t="s">
        <v>90</v>
      </c>
      <c r="B28" s="9"/>
      <c r="C28" s="9"/>
      <c r="D28" s="9"/>
      <c r="E28" s="9"/>
      <c r="F28">
        <v>0</v>
      </c>
    </row>
    <row r="29" spans="1:8" x14ac:dyDescent="0.25">
      <c r="A29" t="s">
        <v>88</v>
      </c>
      <c r="B29" s="9"/>
      <c r="C29" s="9">
        <v>0</v>
      </c>
      <c r="D29" s="9"/>
      <c r="E29" s="9"/>
      <c r="F29">
        <v>0</v>
      </c>
    </row>
    <row r="30" spans="1:8" x14ac:dyDescent="0.25">
      <c r="A30" t="s">
        <v>106</v>
      </c>
      <c r="B30" s="9"/>
      <c r="C30" s="9"/>
      <c r="D30" s="9"/>
      <c r="E30" s="9"/>
      <c r="G30" s="29">
        <v>-1879403</v>
      </c>
      <c r="H30" s="29">
        <v>-4346392</v>
      </c>
    </row>
    <row r="31" spans="1:8" x14ac:dyDescent="0.25">
      <c r="A31" t="s">
        <v>70</v>
      </c>
      <c r="B31" s="9"/>
      <c r="C31" s="9"/>
      <c r="D31" s="9"/>
      <c r="E31" s="9"/>
      <c r="F31" s="9"/>
    </row>
    <row r="32" spans="1:8" x14ac:dyDescent="0.25">
      <c r="A32" t="s">
        <v>71</v>
      </c>
      <c r="B32" s="9"/>
      <c r="C32" s="9">
        <v>-136938779</v>
      </c>
      <c r="D32" s="9">
        <v>-27783558</v>
      </c>
      <c r="E32" s="9">
        <v>-56658450</v>
      </c>
      <c r="F32" s="9">
        <v>-118922032</v>
      </c>
      <c r="G32" s="9">
        <v>-48228537</v>
      </c>
      <c r="H32" s="29">
        <v>-124288465</v>
      </c>
    </row>
    <row r="33" spans="1:8" x14ac:dyDescent="0.25">
      <c r="A33" t="s">
        <v>83</v>
      </c>
      <c r="B33" s="9">
        <v>-308790997</v>
      </c>
      <c r="C33" s="9">
        <v>-462953814</v>
      </c>
      <c r="D33" s="9">
        <v>-175375181</v>
      </c>
      <c r="E33" s="9">
        <v>-307508072</v>
      </c>
      <c r="F33" s="9">
        <v>-409459372</v>
      </c>
      <c r="G33" s="9">
        <v>-56491535</v>
      </c>
      <c r="H33" s="29">
        <v>-210931869</v>
      </c>
    </row>
    <row r="34" spans="1:8" x14ac:dyDescent="0.25">
      <c r="A34" t="s">
        <v>89</v>
      </c>
      <c r="B34" s="9">
        <v>-66199274</v>
      </c>
      <c r="C34" s="9">
        <v>0</v>
      </c>
      <c r="D34" s="9">
        <v>0</v>
      </c>
      <c r="E34" s="9">
        <v>0</v>
      </c>
      <c r="F34" s="9">
        <v>0</v>
      </c>
    </row>
    <row r="35" spans="1:8" x14ac:dyDescent="0.25">
      <c r="A35" t="s">
        <v>72</v>
      </c>
      <c r="B35" s="9">
        <v>0</v>
      </c>
      <c r="C35" s="9">
        <v>0</v>
      </c>
      <c r="D35" s="9"/>
      <c r="E35" s="9">
        <v>0</v>
      </c>
      <c r="F35" s="9">
        <v>0</v>
      </c>
    </row>
    <row r="36" spans="1:8" x14ac:dyDescent="0.25">
      <c r="A36" s="1" t="s">
        <v>80</v>
      </c>
      <c r="B36" s="8">
        <f t="shared" ref="B36:H36" si="3">SUM(B23:B35)</f>
        <v>-806436918</v>
      </c>
      <c r="C36" s="8">
        <f t="shared" si="3"/>
        <v>-450625631</v>
      </c>
      <c r="D36" s="8">
        <f t="shared" si="3"/>
        <v>-15631815</v>
      </c>
      <c r="E36" s="8">
        <f t="shared" si="3"/>
        <v>-954756680</v>
      </c>
      <c r="F36" s="8">
        <f t="shared" si="3"/>
        <v>-1542022016</v>
      </c>
      <c r="G36" s="8">
        <f t="shared" si="3"/>
        <v>-22903938</v>
      </c>
      <c r="H36" s="8">
        <f t="shared" si="3"/>
        <v>-69640870</v>
      </c>
    </row>
    <row r="37" spans="1:8" x14ac:dyDescent="0.25">
      <c r="A37" t="s">
        <v>73</v>
      </c>
      <c r="B37" s="8">
        <f t="shared" ref="B37:H37" si="4">B9+B20+B36</f>
        <v>-16301832</v>
      </c>
      <c r="C37" s="8">
        <f t="shared" si="4"/>
        <v>22679778</v>
      </c>
      <c r="D37" s="8">
        <f t="shared" si="4"/>
        <v>-221333799</v>
      </c>
      <c r="E37" s="8">
        <f t="shared" si="4"/>
        <v>-226430946</v>
      </c>
      <c r="F37" s="8">
        <f t="shared" si="4"/>
        <v>-242987556</v>
      </c>
      <c r="G37" s="8">
        <f t="shared" si="4"/>
        <v>67384448</v>
      </c>
      <c r="H37" s="8">
        <f t="shared" si="4"/>
        <v>-11738256</v>
      </c>
    </row>
    <row r="38" spans="1:8" x14ac:dyDescent="0.25">
      <c r="A38" s="1" t="s">
        <v>74</v>
      </c>
      <c r="B38" s="9">
        <v>278802970</v>
      </c>
      <c r="C38" s="9">
        <v>278802970</v>
      </c>
      <c r="D38" s="9">
        <v>507050408</v>
      </c>
      <c r="E38" s="9"/>
      <c r="F38" s="9"/>
      <c r="G38" s="9">
        <v>92187429</v>
      </c>
      <c r="H38" s="29">
        <v>92187429</v>
      </c>
    </row>
    <row r="39" spans="1:8" x14ac:dyDescent="0.25">
      <c r="A39" s="1" t="s">
        <v>75</v>
      </c>
      <c r="B39" s="8">
        <f t="shared" ref="B39:H39" si="5">SUM(B37:B38)</f>
        <v>262501138</v>
      </c>
      <c r="C39" s="8">
        <f t="shared" si="5"/>
        <v>301482748</v>
      </c>
      <c r="D39" s="8">
        <f>SUM(D37:D38)+1</f>
        <v>285716610</v>
      </c>
      <c r="E39" s="8">
        <f t="shared" si="5"/>
        <v>-226430946</v>
      </c>
      <c r="F39" s="8">
        <f t="shared" si="5"/>
        <v>-242987556</v>
      </c>
      <c r="G39" s="8">
        <f t="shared" si="5"/>
        <v>159571877</v>
      </c>
      <c r="H39" s="8">
        <f t="shared" si="5"/>
        <v>80449173</v>
      </c>
    </row>
    <row r="40" spans="1:8" x14ac:dyDescent="0.25">
      <c r="B40" s="9"/>
      <c r="C40" s="9"/>
      <c r="D40" s="9"/>
      <c r="E40" s="9"/>
    </row>
    <row r="41" spans="1:8" x14ac:dyDescent="0.25">
      <c r="B41" s="9"/>
      <c r="C41" s="9"/>
      <c r="D41" s="9"/>
      <c r="E41" s="9"/>
    </row>
    <row r="42" spans="1:8" x14ac:dyDescent="0.25">
      <c r="A42" s="1"/>
      <c r="B42" s="12"/>
      <c r="C42" s="8"/>
      <c r="D42" s="12"/>
      <c r="E42" s="12"/>
    </row>
    <row r="44" spans="1:8" x14ac:dyDescent="0.25">
      <c r="A44" s="1" t="s">
        <v>92</v>
      </c>
      <c r="B44" s="21">
        <f>B9/('1'!B24/10)</f>
        <v>4.8063658162393166</v>
      </c>
      <c r="C44" s="21">
        <f>C9/('1'!C24/10)</f>
        <v>8.5734924273504269</v>
      </c>
      <c r="D44" s="21">
        <f>D9/('1'!D24/10)</f>
        <v>2.6198838675213674</v>
      </c>
      <c r="E44" s="21">
        <f>E9/('1'!E24/10)</f>
        <v>4.9849021794871797</v>
      </c>
      <c r="F44" s="21">
        <f>F9/('1'!F24/10)</f>
        <v>7.1490379914529916</v>
      </c>
      <c r="G44" s="21">
        <f>G9/('1'!G24/10)</f>
        <v>1.9639714658119658</v>
      </c>
      <c r="H44" s="21">
        <f>H9/('1'!H24/10)</f>
        <v>3.1131856880341879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1"/>
  <sheetViews>
    <sheetView workbookViewId="0">
      <pane xSplit="1" ySplit="4" topLeftCell="B5" activePane="bottomRight" state="frozen"/>
      <selection pane="topRight" activeCell="B1" sqref="B1"/>
      <selection pane="bottomLeft" activeCell="A2" sqref="A2"/>
      <selection pane="bottomRight" activeCell="I15" sqref="I15"/>
    </sheetView>
  </sheetViews>
  <sheetFormatPr defaultRowHeight="15" x14ac:dyDescent="0.25"/>
  <cols>
    <col min="1" max="1" width="16.85546875" customWidth="1"/>
    <col min="2" max="2" width="11.5703125" bestFit="1" customWidth="1"/>
    <col min="3" max="5" width="12.5703125" bestFit="1" customWidth="1"/>
    <col min="6" max="6" width="11.28515625" customWidth="1"/>
  </cols>
  <sheetData>
    <row r="3" spans="1:6" x14ac:dyDescent="0.25">
      <c r="B3" s="12" t="s">
        <v>102</v>
      </c>
      <c r="C3" s="12" t="s">
        <v>101</v>
      </c>
      <c r="D3" s="12" t="s">
        <v>103</v>
      </c>
      <c r="E3" s="12" t="s">
        <v>102</v>
      </c>
      <c r="F3" s="26" t="s">
        <v>101</v>
      </c>
    </row>
    <row r="4" spans="1:6" ht="15.75" x14ac:dyDescent="0.25">
      <c r="A4" s="1" t="s">
        <v>93</v>
      </c>
      <c r="B4" s="25">
        <v>43100</v>
      </c>
      <c r="C4" s="25">
        <v>43190</v>
      </c>
      <c r="D4" s="25">
        <v>43373</v>
      </c>
      <c r="E4" s="25">
        <v>43465</v>
      </c>
      <c r="F4" s="25">
        <v>43555</v>
      </c>
    </row>
    <row r="5" spans="1:6" x14ac:dyDescent="0.25">
      <c r="A5" t="s">
        <v>94</v>
      </c>
      <c r="B5" s="23">
        <f>'2'!B24/'1'!B20</f>
        <v>1.9249152403676566E-2</v>
      </c>
      <c r="C5" s="23">
        <f>'2'!C24/'1'!C20</f>
        <v>2.6150711265254298E-2</v>
      </c>
      <c r="D5" s="23">
        <f>'2'!D24/'1'!D20</f>
        <v>7.8662315563613611E-3</v>
      </c>
      <c r="E5" s="23">
        <f>'2'!E24/'1'!E20</f>
        <v>1.6603955446445814E-2</v>
      </c>
      <c r="F5" s="23">
        <f>'2'!F24/'1'!F20</f>
        <v>2.5026549767672438E-2</v>
      </c>
    </row>
    <row r="6" spans="1:6" x14ac:dyDescent="0.25">
      <c r="A6" t="s">
        <v>95</v>
      </c>
      <c r="B6" s="23">
        <f>'2'!B24/'1'!B23</f>
        <v>3.3303807932275248E-2</v>
      </c>
      <c r="C6" s="23">
        <f>'2'!C24/'1'!C23</f>
        <v>4.5869179667473593E-2</v>
      </c>
      <c r="D6" s="23">
        <f>'2'!D24/'1'!D23</f>
        <v>1.4430543376683936E-2</v>
      </c>
      <c r="E6" s="23">
        <f>'2'!E24/'1'!E23</f>
        <v>3.06809096519658E-2</v>
      </c>
      <c r="F6" s="23">
        <f>'2'!F24/'1'!F23</f>
        <v>4.449997695325919E-2</v>
      </c>
    </row>
    <row r="7" spans="1:6" x14ac:dyDescent="0.25">
      <c r="A7" t="s">
        <v>96</v>
      </c>
      <c r="B7" s="24">
        <f>'1'!B35/'1'!B23</f>
        <v>0.22690516007657982</v>
      </c>
      <c r="C7" s="24">
        <f>'1'!C35/'1'!C23</f>
        <v>0.27817569892709421</v>
      </c>
      <c r="D7" s="24">
        <f>'1'!D35/'1'!D23</f>
        <v>0.28599288838649323</v>
      </c>
      <c r="E7" s="24">
        <f>'1'!E35/'1'!E23</f>
        <v>0.26852696439979123</v>
      </c>
      <c r="F7" s="24">
        <f>'1'!F35/'1'!F23</f>
        <v>0.25350624852468939</v>
      </c>
    </row>
    <row r="8" spans="1:6" x14ac:dyDescent="0.25">
      <c r="A8" t="s">
        <v>97</v>
      </c>
      <c r="B8" s="24">
        <f>'1'!B14/'1'!B40</f>
        <v>1.6257460146267686</v>
      </c>
      <c r="C8" s="24">
        <f>'1'!C14/'1'!C40</f>
        <v>1.8297021181265094</v>
      </c>
      <c r="D8" s="24">
        <f>'1'!D14/'1'!D40</f>
        <v>1.7289149117405886</v>
      </c>
      <c r="E8" s="24">
        <f>'1'!E14/'1'!E40</f>
        <v>1.635885611644351</v>
      </c>
      <c r="F8" s="24">
        <f>'1'!F14/'1'!F40</f>
        <v>1.7501499065987887</v>
      </c>
    </row>
    <row r="9" spans="1:6" x14ac:dyDescent="0.25">
      <c r="A9" t="s">
        <v>98</v>
      </c>
      <c r="B9" s="23">
        <f>'2'!B24/'2'!B5</f>
        <v>0.10915478282489671</v>
      </c>
      <c r="C9" s="23">
        <f>'2'!C24/'2'!C5</f>
        <v>0.11524386883351774</v>
      </c>
      <c r="D9" s="23">
        <f>'2'!D24/'2'!D5</f>
        <v>6.9479906829487154E-2</v>
      </c>
      <c r="E9" s="23">
        <f>'2'!E24/'2'!E5</f>
        <v>9.6040229889563997E-2</v>
      </c>
      <c r="F9" s="23">
        <f>'2'!F24/'2'!F5</f>
        <v>0.11524386898248878</v>
      </c>
    </row>
    <row r="10" spans="1:6" x14ac:dyDescent="0.25">
      <c r="A10" t="s">
        <v>99</v>
      </c>
      <c r="B10" s="23">
        <f>'2'!B13/'2'!B5</f>
        <v>0.17424355297101282</v>
      </c>
      <c r="C10" s="23">
        <f>'2'!C13/'2'!C5</f>
        <v>0.18499242940009761</v>
      </c>
      <c r="D10" s="23">
        <f>'2'!D13/'2'!D5</f>
        <v>0.11371026019599802</v>
      </c>
      <c r="E10" s="23">
        <f>'2'!E13/'2'!E5</f>
        <v>0.15167042106265902</v>
      </c>
      <c r="F10" s="23">
        <f>'2'!F13/'2'!F5</f>
        <v>0.18499242940009761</v>
      </c>
    </row>
    <row r="11" spans="1:6" x14ac:dyDescent="0.25">
      <c r="A11" t="s">
        <v>100</v>
      </c>
      <c r="B11" s="24">
        <f>'2'!B24/('1'!B23+'1'!B35)</f>
        <v>2.714456586864181E-2</v>
      </c>
      <c r="C11" s="24">
        <f>'2'!C24/('1'!C23+'1'!C35)</f>
        <v>3.5886443237793025E-2</v>
      </c>
      <c r="D11" s="24">
        <f>'2'!D24/('1'!D23+'1'!D35)</f>
        <v>1.1221324400004746E-2</v>
      </c>
      <c r="E11" s="24">
        <f>'2'!E24/('1'!E23+'1'!E35)</f>
        <v>2.4186249494887638E-2</v>
      </c>
      <c r="F11" s="24">
        <f>'2'!F24/('1'!F23+'1'!F35)</f>
        <v>3.5500402974164118E-2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Ratio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Nahida_37</dc:creator>
  <cp:lastModifiedBy>Anik</cp:lastModifiedBy>
  <dcterms:created xsi:type="dcterms:W3CDTF">2018-02-18T06:18:44Z</dcterms:created>
  <dcterms:modified xsi:type="dcterms:W3CDTF">2020-04-12T10:54:02Z</dcterms:modified>
</cp:coreProperties>
</file>