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25" i="3"/>
  <c r="I16" i="3"/>
  <c r="I27" i="2"/>
  <c r="I12" i="2"/>
  <c r="I10" i="2"/>
  <c r="I45" i="1"/>
  <c r="I33" i="1"/>
  <c r="I43" i="1" s="1"/>
  <c r="I29" i="1"/>
  <c r="I16" i="1"/>
  <c r="I8" i="1"/>
  <c r="I25" i="1" s="1"/>
  <c r="H34" i="3"/>
  <c r="H25" i="3"/>
  <c r="H16" i="3"/>
  <c r="H44" i="3" s="1"/>
  <c r="H23" i="2"/>
  <c r="H27" i="2"/>
  <c r="H12" i="2"/>
  <c r="H10" i="2"/>
  <c r="H45" i="1"/>
  <c r="H56" i="1" s="1"/>
  <c r="H43" i="1"/>
  <c r="H33" i="1"/>
  <c r="H29" i="1"/>
  <c r="H16" i="1"/>
  <c r="H8" i="1"/>
  <c r="I36" i="3" l="1"/>
  <c r="I39" i="3" s="1"/>
  <c r="I44" i="3"/>
  <c r="I16" i="2"/>
  <c r="I23" i="2" s="1"/>
  <c r="I25" i="2" s="1"/>
  <c r="I31" i="2" s="1"/>
  <c r="I33" i="2" s="1"/>
  <c r="I54" i="1"/>
  <c r="I56" i="1"/>
  <c r="H36" i="3"/>
  <c r="H39" i="3" s="1"/>
  <c r="H16" i="2"/>
  <c r="H25" i="2" s="1"/>
  <c r="H31" i="2" s="1"/>
  <c r="H33" i="2" s="1"/>
  <c r="H54" i="1"/>
  <c r="H25" i="1"/>
  <c r="G8" i="1"/>
  <c r="G34" i="3" l="1"/>
  <c r="G25" i="3"/>
  <c r="G27" i="2"/>
  <c r="G12" i="2"/>
  <c r="B10" i="2"/>
  <c r="C10" i="2"/>
  <c r="D10" i="2"/>
  <c r="E10" i="2"/>
  <c r="F10" i="2"/>
  <c r="G10" i="2"/>
  <c r="G45" i="1"/>
  <c r="G56" i="1" s="1"/>
  <c r="G33" i="1"/>
  <c r="G43" i="1" s="1"/>
  <c r="G29" i="1"/>
  <c r="G25" i="1"/>
  <c r="G16" i="1"/>
  <c r="E16" i="3"/>
  <c r="F16" i="3"/>
  <c r="G16" i="3"/>
  <c r="G44" i="3" s="1"/>
  <c r="G54" i="1" l="1"/>
  <c r="G16" i="2"/>
  <c r="G23" i="2" s="1"/>
  <c r="G25" i="2" s="1"/>
  <c r="G31" i="2" s="1"/>
  <c r="G33" i="2" s="1"/>
  <c r="G36" i="3"/>
  <c r="G39" i="3" s="1"/>
  <c r="F34" i="3"/>
  <c r="F25" i="3"/>
  <c r="F27" i="2"/>
  <c r="F12" i="2"/>
  <c r="F33" i="1"/>
  <c r="F29" i="1"/>
  <c r="F45" i="1"/>
  <c r="F16" i="1"/>
  <c r="F8" i="1"/>
  <c r="H9" i="4" l="1"/>
  <c r="F43" i="1"/>
  <c r="F54" i="1" s="1"/>
  <c r="F25" i="1"/>
  <c r="F36" i="3"/>
  <c r="F39" i="3" s="1"/>
  <c r="F44" i="3"/>
  <c r="F16" i="2"/>
  <c r="H8" i="4"/>
  <c r="F56" i="1"/>
  <c r="F23" i="2" l="1"/>
  <c r="F25" i="2" s="1"/>
  <c r="F31" i="2" s="1"/>
  <c r="H11" i="4"/>
  <c r="F33" i="2" l="1"/>
  <c r="H7" i="4"/>
  <c r="H6" i="4"/>
  <c r="H10" i="4"/>
  <c r="H12" i="4"/>
  <c r="B29" i="1"/>
  <c r="C29" i="1"/>
  <c r="D29" i="1"/>
  <c r="E29" i="1"/>
  <c r="B34" i="3"/>
  <c r="C34" i="3"/>
  <c r="D34" i="3"/>
  <c r="E34" i="3"/>
  <c r="B25" i="3"/>
  <c r="C25" i="3"/>
  <c r="D25" i="3"/>
  <c r="E25" i="3"/>
  <c r="B16" i="3"/>
  <c r="B44" i="3" s="1"/>
  <c r="C16" i="3"/>
  <c r="C44" i="3" s="1"/>
  <c r="D16" i="3"/>
  <c r="D44" i="3" s="1"/>
  <c r="E44" i="3"/>
  <c r="B36" i="3" l="1"/>
  <c r="B39" i="3" s="1"/>
  <c r="E36" i="3"/>
  <c r="E39" i="3" s="1"/>
  <c r="C36" i="3"/>
  <c r="C39" i="3" s="1"/>
  <c r="D36" i="3"/>
  <c r="D39" i="3" s="1"/>
  <c r="B27" i="2"/>
  <c r="C27" i="2"/>
  <c r="D27" i="2"/>
  <c r="E27" i="2"/>
  <c r="B12" i="2"/>
  <c r="B16" i="2" s="1"/>
  <c r="B23" i="2" s="1"/>
  <c r="C12" i="2"/>
  <c r="C16" i="2" s="1"/>
  <c r="C23" i="2" s="1"/>
  <c r="D12" i="2"/>
  <c r="D16" i="2" s="1"/>
  <c r="D23" i="2" s="1"/>
  <c r="E12" i="2"/>
  <c r="E16" i="2" s="1"/>
  <c r="E23" i="2" s="1"/>
  <c r="B33" i="1"/>
  <c r="C33" i="1"/>
  <c r="D33" i="1"/>
  <c r="E33" i="1"/>
  <c r="E43" i="1" s="1"/>
  <c r="B45" i="1"/>
  <c r="B57" i="1" s="1"/>
  <c r="C45" i="1"/>
  <c r="C57" i="1" s="1"/>
  <c r="D45" i="1"/>
  <c r="D57" i="1" s="1"/>
  <c r="E45" i="1"/>
  <c r="B16" i="1"/>
  <c r="D9" i="4" s="1"/>
  <c r="C16" i="1"/>
  <c r="D16" i="1"/>
  <c r="E16" i="1"/>
  <c r="B9" i="4"/>
  <c r="B8" i="1"/>
  <c r="C8" i="1"/>
  <c r="D8" i="1"/>
  <c r="E8" i="1"/>
  <c r="F9" i="4" l="1"/>
  <c r="E9" i="4"/>
  <c r="B8" i="4"/>
  <c r="B56" i="1"/>
  <c r="D8" i="4"/>
  <c r="C8" i="4"/>
  <c r="B11" i="4"/>
  <c r="D56" i="1"/>
  <c r="F8" i="4"/>
  <c r="E25" i="2"/>
  <c r="E31" i="2" s="1"/>
  <c r="G11" i="4"/>
  <c r="C11" i="4"/>
  <c r="C25" i="2"/>
  <c r="C31" i="2" s="1"/>
  <c r="E11" i="4"/>
  <c r="E56" i="1"/>
  <c r="G8" i="4"/>
  <c r="B25" i="2"/>
  <c r="B31" i="2" s="1"/>
  <c r="B33" i="2" s="1"/>
  <c r="D11" i="4"/>
  <c r="G9" i="4"/>
  <c r="C9" i="4"/>
  <c r="C56" i="1"/>
  <c r="E8" i="4"/>
  <c r="D25" i="2"/>
  <c r="D31" i="2" s="1"/>
  <c r="F11" i="4"/>
  <c r="C25" i="1"/>
  <c r="B43" i="1"/>
  <c r="B54" i="1" s="1"/>
  <c r="B25" i="1"/>
  <c r="E25" i="1"/>
  <c r="D43" i="1"/>
  <c r="D54" i="1" s="1"/>
  <c r="D25" i="1"/>
  <c r="C43" i="1"/>
  <c r="C54" i="1" s="1"/>
  <c r="E54" i="1"/>
  <c r="E33" i="2" l="1"/>
  <c r="G7" i="4"/>
  <c r="G12" i="4"/>
  <c r="G10" i="4"/>
  <c r="G6" i="4"/>
  <c r="C6" i="4"/>
  <c r="C7" i="4"/>
  <c r="C12" i="4"/>
  <c r="C10" i="4"/>
  <c r="E12" i="4"/>
  <c r="E10" i="4"/>
  <c r="E6" i="4"/>
  <c r="E7" i="4"/>
  <c r="D33" i="2"/>
  <c r="F7" i="4"/>
  <c r="F12" i="4"/>
  <c r="F10" i="4"/>
  <c r="F6" i="4"/>
  <c r="D12" i="4"/>
  <c r="D10" i="4"/>
  <c r="D6" i="4"/>
  <c r="D7" i="4"/>
  <c r="B12" i="4"/>
  <c r="B10" i="4"/>
  <c r="B6" i="4"/>
  <c r="B7" i="4"/>
  <c r="C33" i="2"/>
</calcChain>
</file>

<file path=xl/sharedStrings.xml><?xml version="1.0" encoding="utf-8"?>
<sst xmlns="http://schemas.openxmlformats.org/spreadsheetml/2006/main" count="136" uniqueCount="107">
  <si>
    <t>ASSETS</t>
  </si>
  <si>
    <t>NON CURRENT ASSETS</t>
  </si>
  <si>
    <t>CURRENT ASSETS</t>
  </si>
  <si>
    <t>Cash and Cash Equivalents</t>
  </si>
  <si>
    <t>Gross Profit</t>
  </si>
  <si>
    <t>Operating Profit</t>
  </si>
  <si>
    <t>Share Capital</t>
  </si>
  <si>
    <t>Retained Earnings</t>
  </si>
  <si>
    <t>Contribution to WPPF</t>
  </si>
  <si>
    <t>Advance, Deposits and Prepayments</t>
  </si>
  <si>
    <t>Selling &amp; Distribution Expenses</t>
  </si>
  <si>
    <t>Financial Expenses</t>
  </si>
  <si>
    <t>PENINSULA CHITTAGONG LIMITED</t>
  </si>
  <si>
    <t>Property, plant &amp; equipment</t>
  </si>
  <si>
    <t>Capital work in progress</t>
  </si>
  <si>
    <t>Preliminary expenses</t>
  </si>
  <si>
    <t>Pre-operation Revenue expenditure</t>
  </si>
  <si>
    <t>Account receivables</t>
  </si>
  <si>
    <t>Interest receivables</t>
  </si>
  <si>
    <t>Investments</t>
  </si>
  <si>
    <t>Realuation Surplus</t>
  </si>
  <si>
    <t>Long Term portion of term loan</t>
  </si>
  <si>
    <t>Current portion of long term loan</t>
  </si>
  <si>
    <t>Short term loan</t>
  </si>
  <si>
    <t>Bank overdraft</t>
  </si>
  <si>
    <t>Provision for taxation</t>
  </si>
  <si>
    <t>Administrative Expenses</t>
  </si>
  <si>
    <t>Other income</t>
  </si>
  <si>
    <t>Current</t>
  </si>
  <si>
    <t>Deferred</t>
  </si>
  <si>
    <t>Cash received from customers</t>
  </si>
  <si>
    <t>Cash paid to suppliers</t>
  </si>
  <si>
    <t>Income tax paid</t>
  </si>
  <si>
    <t>Acquisition of property, plant and equipment</t>
  </si>
  <si>
    <t>Investment</t>
  </si>
  <si>
    <t>Capital payment for financial expenses</t>
  </si>
  <si>
    <t>Long term loan received/repaid</t>
  </si>
  <si>
    <t>Short term loan received /repaid</t>
  </si>
  <si>
    <t>Investments/financial assets</t>
  </si>
  <si>
    <t>Share premium account</t>
  </si>
  <si>
    <t>Cash proceeds from issuing share</t>
  </si>
  <si>
    <t>Dividend paid</t>
  </si>
  <si>
    <t>Unclaimed dividend</t>
  </si>
  <si>
    <t>Defered tax liabilities</t>
  </si>
  <si>
    <t>Intangible assets</t>
  </si>
  <si>
    <t>Current portion of lease finance</t>
  </si>
  <si>
    <t>Provision for WPPF</t>
  </si>
  <si>
    <t>VAT expenses</t>
  </si>
  <si>
    <t>Cash paid for admin &amp; selling expense</t>
  </si>
  <si>
    <t>Cash paid to VAT expenses</t>
  </si>
  <si>
    <t>Dividend  received</t>
  </si>
  <si>
    <t>Receipt/repayment of lease finance</t>
  </si>
  <si>
    <t>Debt to Equity</t>
  </si>
  <si>
    <t>Current Ratio</t>
  </si>
  <si>
    <t>Operating Margin</t>
  </si>
  <si>
    <t>Inventories</t>
  </si>
  <si>
    <t>Receipt/Payment of interest-net</t>
  </si>
  <si>
    <t>Disposal of property, plant and equipment</t>
  </si>
  <si>
    <t>Quarter 1</t>
  </si>
  <si>
    <t>Non operating income /Loss</t>
  </si>
  <si>
    <t>Receipts /Repayments of short term borrowing</t>
  </si>
  <si>
    <t>Quarter 2</t>
  </si>
  <si>
    <t>Quarter2</t>
  </si>
  <si>
    <t>Quarter 3</t>
  </si>
  <si>
    <t>Quarter3</t>
  </si>
  <si>
    <t>Short term investment</t>
  </si>
  <si>
    <t>Balance Sheet</t>
  </si>
  <si>
    <t>As at quarter end</t>
  </si>
  <si>
    <t>Income Statement</t>
  </si>
  <si>
    <t>Cash Flow Statement</t>
  </si>
  <si>
    <t>Ratios</t>
  </si>
  <si>
    <t>Return on Asset (ROA)</t>
  </si>
  <si>
    <t>Return on Equity (ROE)</t>
  </si>
  <si>
    <t>Net Margin</t>
  </si>
  <si>
    <t>Return on Invested Capital (ROIC)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</si>
  <si>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</si>
  <si>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</si>
  <si>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</si>
  <si>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</si>
  <si>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</si>
  <si>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</si>
  <si>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</si>
  <si>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</si>
  <si>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</si>
  <si>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</si>
  <si>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</si>
  <si>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</si>
  <si>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</si>
  <si>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</si>
  <si>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</si>
  <si>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</si>
  <si>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</si>
  <si>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</si>
  <si>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</si>
  <si>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</si>
  <si>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</si>
  <si>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</si>
  <si>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</si>
  <si>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</si>
  <si>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</si>
  <si>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Accounts payable</t>
  </si>
  <si>
    <t>TOTAL EQUITIES &amp; LIABILITIES</t>
  </si>
  <si>
    <t>TOTAL ASSETS</t>
  </si>
  <si>
    <t>Cash received from other sources</t>
  </si>
  <si>
    <t>Foreign exchange rate gain/loss</t>
  </si>
  <si>
    <t>Finance income</t>
  </si>
  <si>
    <t>Increase/decrease in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</si>
</sst>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4" fontId="0" fillId="0" borderId="0" xfId="0" applyNumberFormat="1"/>
    <xf numFmtId="4" fontId="1" fillId="0" borderId="0" xfId="0" applyNumberFormat="1" applyFont="1" applyBorder="1"/>
    <xf numFmtId="2" fontId="1" fillId="0" borderId="0" xfId="0" applyNumberFormat="1" applyFont="1"/>
    <xf numFmtId="2" fontId="1" fillId="0" borderId="0" xfId="0" applyNumberFormat="1" applyFont="1" applyFill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1" fillId="0" borderId="0" xfId="1" applyNumberFormat="1" applyFont="1" applyFill="1"/>
    <xf numFmtId="164" fontId="0" fillId="0" borderId="0" xfId="1" applyNumberFormat="1" applyFont="1" applyBorder="1"/>
    <xf numFmtId="164" fontId="1" fillId="0" borderId="0" xfId="1" applyNumberFormat="1" applyFont="1" applyBorder="1"/>
    <xf numFmtId="164" fontId="1" fillId="0" borderId="2" xfId="1" applyNumberFormat="1" applyFont="1" applyBorder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43" fontId="0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/>
    <xf numFmtId="0" fontId="7" fillId="0" borderId="0" xfId="0" applyFont="1"/>
    <xf numFmtId="0" fontId="1" fillId="0" borderId="2" xfId="0" applyFont="1" applyBorder="1"/>
    <xf numFmtId="0" fontId="1" fillId="0" borderId="0" xfId="0" applyFont="1" applyAlignment="1">
      <alignment horizontal="right" vertical="center"/>
    </xf>
    <xf numFmtId="15" fontId="2" fillId="0" borderId="0" xfId="0" applyNumberFormat="1" applyFont="1" applyAlignment="1">
      <alignment horizontal="right" vertical="center"/>
    </xf>
    <xf numFmtId="15" fontId="0" fillId="0" borderId="0" xfId="0" applyNumberFormat="1"/>
    <xf numFmtId="15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8"/>
  <sheetViews>
    <sheetView workbookViewId="0">
      <pane xSplit="1" ySplit="6" topLeftCell="G28" activePane="bottomRight" state="frozen"/>
      <selection pane="topRight" activeCell="B1" sqref="B1"/>
      <selection pane="bottomLeft" activeCell="A6" sqref="A6"/>
      <selection pane="bottomRight" activeCell="I32" sqref="I32"/>
    </sheetView>
  </sheetViews>
  <sheetFormatPr defaultRowHeight="15" x14ac:dyDescent="0.25"/>
  <cols>
    <col min="1" max="1" width="41.140625" bestFit="1" customWidth="1"/>
    <col min="2" max="2" width="15.28515625" bestFit="1" customWidth="1"/>
    <col min="3" max="4" width="14.28515625" bestFit="1" customWidth="1"/>
    <col min="5" max="5" width="14.42578125" customWidth="1"/>
    <col min="6" max="6" width="14.28515625" bestFit="1" customWidth="1"/>
    <col min="7" max="8" width="14.7109375" customWidth="1"/>
    <col min="9" max="9" width="14.28515625" customWidth="1"/>
  </cols>
  <sheetData>
    <row r="1" spans="1:9" ht="15.75" x14ac:dyDescent="0.25">
      <c r="A1" s="4" t="s">
        <v>12</v>
      </c>
    </row>
    <row r="2" spans="1:9" ht="15.75" x14ac:dyDescent="0.25">
      <c r="A2" s="4" t="s">
        <v>66</v>
      </c>
    </row>
    <row r="3" spans="1:9" ht="15.75" x14ac:dyDescent="0.25">
      <c r="A3" s="4" t="s">
        <v>67</v>
      </c>
    </row>
    <row r="4" spans="1:9" ht="15.75" x14ac:dyDescent="0.25">
      <c r="A4" s="4"/>
    </row>
    <row r="5" spans="1:9" ht="15.75" x14ac:dyDescent="0.25">
      <c r="A5" s="4"/>
      <c r="B5" s="34" t="s">
        <v>58</v>
      </c>
      <c r="C5" s="34" t="s">
        <v>61</v>
      </c>
      <c r="D5" s="34" t="s">
        <v>64</v>
      </c>
      <c r="E5" s="34" t="s">
        <v>58</v>
      </c>
      <c r="F5" s="34" t="s">
        <v>61</v>
      </c>
      <c r="G5" s="34" t="s">
        <v>64</v>
      </c>
      <c r="H5" s="34" t="s">
        <v>58</v>
      </c>
      <c r="I5" s="34" t="s">
        <v>61</v>
      </c>
    </row>
    <row r="6" spans="1:9" ht="15.75" x14ac:dyDescent="0.25">
      <c r="B6" s="35">
        <v>43373</v>
      </c>
      <c r="C6" s="35">
        <v>43465</v>
      </c>
      <c r="D6" s="35">
        <v>43190</v>
      </c>
      <c r="E6" s="35">
        <v>43373</v>
      </c>
      <c r="F6" s="35">
        <v>43465</v>
      </c>
      <c r="G6" s="35">
        <v>43555</v>
      </c>
      <c r="H6" s="36">
        <v>43738</v>
      </c>
      <c r="I6" s="36">
        <v>43830</v>
      </c>
    </row>
    <row r="7" spans="1:9" x14ac:dyDescent="0.25">
      <c r="A7" s="26" t="s">
        <v>0</v>
      </c>
    </row>
    <row r="8" spans="1:9" x14ac:dyDescent="0.25">
      <c r="A8" s="27" t="s">
        <v>1</v>
      </c>
      <c r="B8" s="13">
        <f t="shared" ref="B8:I8" si="0">SUM(B9:B14)</f>
        <v>2591954475</v>
      </c>
      <c r="C8" s="13">
        <f t="shared" si="0"/>
        <v>2664075719</v>
      </c>
      <c r="D8" s="13">
        <f t="shared" si="0"/>
        <v>2427591297</v>
      </c>
      <c r="E8" s="13">
        <f t="shared" si="0"/>
        <v>2591954475</v>
      </c>
      <c r="F8" s="13">
        <f t="shared" si="0"/>
        <v>2664075719</v>
      </c>
      <c r="G8" s="13">
        <f t="shared" si="0"/>
        <v>2738109348</v>
      </c>
      <c r="H8" s="13">
        <f t="shared" si="0"/>
        <v>3020178632</v>
      </c>
      <c r="I8" s="13">
        <f t="shared" si="0"/>
        <v>2664075719</v>
      </c>
    </row>
    <row r="9" spans="1:9" x14ac:dyDescent="0.25">
      <c r="A9" t="s">
        <v>13</v>
      </c>
      <c r="B9" s="14">
        <v>2348431900</v>
      </c>
      <c r="C9" s="14">
        <v>2352414458</v>
      </c>
      <c r="D9" s="14">
        <v>2357257259</v>
      </c>
      <c r="E9" s="14">
        <v>2348431900</v>
      </c>
      <c r="F9" s="14">
        <v>2352414458</v>
      </c>
      <c r="G9" s="14">
        <v>2358783312</v>
      </c>
      <c r="H9">
        <v>2480925821</v>
      </c>
      <c r="I9" s="14">
        <v>2352414458</v>
      </c>
    </row>
    <row r="10" spans="1:9" x14ac:dyDescent="0.25">
      <c r="A10" s="6" t="s">
        <v>14</v>
      </c>
      <c r="B10" s="14">
        <v>235838421</v>
      </c>
      <c r="C10" s="14">
        <v>304060215</v>
      </c>
      <c r="D10" s="14">
        <v>62483668</v>
      </c>
      <c r="E10" s="14">
        <v>235838421</v>
      </c>
      <c r="F10" s="14">
        <v>304060215</v>
      </c>
      <c r="G10" s="14">
        <v>371808098</v>
      </c>
      <c r="H10" s="14">
        <v>531901089</v>
      </c>
      <c r="I10" s="14">
        <v>304060215</v>
      </c>
    </row>
    <row r="11" spans="1:9" x14ac:dyDescent="0.25">
      <c r="A11" s="6" t="s">
        <v>15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9" x14ac:dyDescent="0.25">
      <c r="A12" s="6" t="s">
        <v>44</v>
      </c>
      <c r="B12" s="14">
        <v>1559154</v>
      </c>
      <c r="C12" s="14">
        <v>1476046</v>
      </c>
      <c r="D12" s="14">
        <v>1725370</v>
      </c>
      <c r="E12" s="14">
        <v>1559154</v>
      </c>
      <c r="F12" s="14">
        <v>1476046</v>
      </c>
      <c r="G12" s="14">
        <v>1392938</v>
      </c>
      <c r="H12" s="14">
        <v>1226722</v>
      </c>
      <c r="I12" s="14">
        <v>1476046</v>
      </c>
    </row>
    <row r="13" spans="1:9" x14ac:dyDescent="0.25">
      <c r="A13" s="6" t="s">
        <v>19</v>
      </c>
      <c r="B13" s="14">
        <v>6125000</v>
      </c>
      <c r="C13" s="14">
        <v>6125000</v>
      </c>
      <c r="D13" s="14">
        <v>6125000</v>
      </c>
      <c r="E13" s="14">
        <v>6125000</v>
      </c>
      <c r="F13" s="14">
        <v>6125000</v>
      </c>
      <c r="G13" s="14">
        <v>6125000</v>
      </c>
      <c r="H13" s="14">
        <v>6125000</v>
      </c>
      <c r="I13" s="14">
        <v>6125000</v>
      </c>
    </row>
    <row r="14" spans="1:9" x14ac:dyDescent="0.25">
      <c r="A14" s="6" t="s">
        <v>16</v>
      </c>
      <c r="B14" s="14">
        <v>0</v>
      </c>
      <c r="C14" s="14">
        <v>0</v>
      </c>
      <c r="D14" s="14">
        <v>0</v>
      </c>
      <c r="E14" s="14">
        <v>0</v>
      </c>
    </row>
    <row r="15" spans="1:9" x14ac:dyDescent="0.25">
      <c r="B15" s="14"/>
      <c r="C15" s="14"/>
      <c r="D15" s="14"/>
      <c r="E15" s="14"/>
    </row>
    <row r="16" spans="1:9" x14ac:dyDescent="0.25">
      <c r="A16" s="27" t="s">
        <v>2</v>
      </c>
      <c r="B16" s="13">
        <f t="shared" ref="B16:I16" si="1">SUM(B17:B23)</f>
        <v>1341644703</v>
      </c>
      <c r="C16" s="13">
        <f t="shared" si="1"/>
        <v>1323313697</v>
      </c>
      <c r="D16" s="13">
        <f t="shared" si="1"/>
        <v>1456356705</v>
      </c>
      <c r="E16" s="13">
        <f t="shared" si="1"/>
        <v>1341644703</v>
      </c>
      <c r="F16" s="13">
        <f t="shared" si="1"/>
        <v>1323313697</v>
      </c>
      <c r="G16" s="13">
        <f t="shared" si="1"/>
        <v>1302230903</v>
      </c>
      <c r="H16" s="13">
        <f t="shared" si="1"/>
        <v>1042626361</v>
      </c>
      <c r="I16" s="13">
        <f t="shared" si="1"/>
        <v>1323313697</v>
      </c>
    </row>
    <row r="17" spans="1:9" x14ac:dyDescent="0.25">
      <c r="A17" s="6" t="s">
        <v>38</v>
      </c>
      <c r="B17" s="14">
        <v>37385319</v>
      </c>
      <c r="C17" s="14">
        <v>45480590</v>
      </c>
      <c r="D17" s="14">
        <v>0</v>
      </c>
      <c r="E17" s="14">
        <v>0</v>
      </c>
      <c r="F17" s="14">
        <v>0</v>
      </c>
      <c r="G17" s="14">
        <v>0</v>
      </c>
    </row>
    <row r="18" spans="1:9" x14ac:dyDescent="0.25">
      <c r="A18" s="6" t="s">
        <v>55</v>
      </c>
      <c r="B18" s="14">
        <v>39539966</v>
      </c>
      <c r="C18" s="14">
        <v>45281917</v>
      </c>
      <c r="D18" s="14">
        <v>18282804</v>
      </c>
      <c r="E18" s="14">
        <v>37385319</v>
      </c>
      <c r="F18" s="14">
        <v>45480590</v>
      </c>
      <c r="G18" s="14">
        <v>40626237</v>
      </c>
      <c r="H18" s="14">
        <v>33222593</v>
      </c>
      <c r="I18" s="14">
        <v>45480590</v>
      </c>
    </row>
    <row r="19" spans="1:9" x14ac:dyDescent="0.25">
      <c r="A19" s="6" t="s">
        <v>17</v>
      </c>
      <c r="B19" s="14">
        <v>12535526</v>
      </c>
      <c r="C19" s="14">
        <v>11697398</v>
      </c>
      <c r="D19" s="14">
        <v>32395066</v>
      </c>
      <c r="E19" s="14">
        <v>39539966</v>
      </c>
      <c r="F19" s="14">
        <v>45281917</v>
      </c>
      <c r="G19" s="14">
        <v>51497082</v>
      </c>
      <c r="H19" s="14">
        <v>52224587</v>
      </c>
      <c r="I19" s="14">
        <v>45281917</v>
      </c>
    </row>
    <row r="20" spans="1:9" x14ac:dyDescent="0.25">
      <c r="A20" s="6" t="s">
        <v>18</v>
      </c>
      <c r="B20" s="14">
        <v>219456365</v>
      </c>
      <c r="C20" s="14">
        <v>247329937</v>
      </c>
      <c r="D20" s="14">
        <v>14816836</v>
      </c>
      <c r="E20" s="14">
        <v>12535526</v>
      </c>
      <c r="F20" s="14">
        <v>11697398</v>
      </c>
      <c r="G20" s="14">
        <v>11163586</v>
      </c>
      <c r="H20" s="14">
        <v>7012227</v>
      </c>
      <c r="I20" s="14">
        <v>11697398</v>
      </c>
    </row>
    <row r="21" spans="1:9" x14ac:dyDescent="0.25">
      <c r="A21" s="6" t="s">
        <v>65</v>
      </c>
      <c r="B21" s="14"/>
      <c r="C21" s="14"/>
      <c r="D21" s="14">
        <v>11817823</v>
      </c>
      <c r="E21" s="14">
        <v>57001938</v>
      </c>
      <c r="F21" s="14">
        <v>59779405</v>
      </c>
      <c r="G21" s="14">
        <v>65570819</v>
      </c>
      <c r="H21" s="14">
        <v>55092647</v>
      </c>
      <c r="I21" s="14">
        <v>59779405</v>
      </c>
    </row>
    <row r="22" spans="1:9" x14ac:dyDescent="0.25">
      <c r="A22" s="6" t="s">
        <v>9</v>
      </c>
      <c r="B22" s="14">
        <v>57001938</v>
      </c>
      <c r="C22" s="14">
        <v>59779405</v>
      </c>
      <c r="D22" s="14">
        <v>248794862</v>
      </c>
      <c r="E22" s="14">
        <v>219456365</v>
      </c>
      <c r="F22" s="14">
        <v>247329937</v>
      </c>
      <c r="G22" s="14">
        <v>294782252</v>
      </c>
      <c r="H22" s="14">
        <v>230364454</v>
      </c>
      <c r="I22" s="14">
        <v>247329937</v>
      </c>
    </row>
    <row r="23" spans="1:9" x14ac:dyDescent="0.25">
      <c r="A23" t="s">
        <v>3</v>
      </c>
      <c r="B23" s="14">
        <v>975725589</v>
      </c>
      <c r="C23" s="14">
        <v>913744450</v>
      </c>
      <c r="D23" s="14">
        <v>1130249314</v>
      </c>
      <c r="E23" s="14">
        <v>975725589</v>
      </c>
      <c r="F23" s="14">
        <v>913744450</v>
      </c>
      <c r="G23" s="14">
        <v>838590927</v>
      </c>
      <c r="H23" s="14">
        <v>664709853</v>
      </c>
      <c r="I23" s="14">
        <v>913744450</v>
      </c>
    </row>
    <row r="24" spans="1:9" x14ac:dyDescent="0.25">
      <c r="B24" s="14"/>
      <c r="C24" s="14"/>
      <c r="D24" s="14"/>
      <c r="E24" s="14"/>
    </row>
    <row r="25" spans="1:9" x14ac:dyDescent="0.25">
      <c r="A25" s="3" t="s">
        <v>102</v>
      </c>
      <c r="B25" s="13">
        <f t="shared" ref="B25:I25" si="2">SUM(B8,B16)</f>
        <v>3933599178</v>
      </c>
      <c r="C25" s="13">
        <f t="shared" si="2"/>
        <v>3987389416</v>
      </c>
      <c r="D25" s="13">
        <f t="shared" si="2"/>
        <v>3883948002</v>
      </c>
      <c r="E25" s="13">
        <f t="shared" si="2"/>
        <v>3933599178</v>
      </c>
      <c r="F25" s="13">
        <f t="shared" si="2"/>
        <v>3987389416</v>
      </c>
      <c r="G25" s="13">
        <f t="shared" si="2"/>
        <v>4040340251</v>
      </c>
      <c r="H25" s="13">
        <f t="shared" si="2"/>
        <v>4062804993</v>
      </c>
      <c r="I25" s="13">
        <f t="shared" si="2"/>
        <v>3987389416</v>
      </c>
    </row>
    <row r="26" spans="1:9" x14ac:dyDescent="0.25">
      <c r="B26" s="14"/>
      <c r="C26" s="14"/>
      <c r="D26" s="14"/>
      <c r="E26" s="14"/>
    </row>
    <row r="27" spans="1:9" ht="15.75" x14ac:dyDescent="0.25">
      <c r="A27" s="28" t="s">
        <v>75</v>
      </c>
      <c r="B27" s="14"/>
      <c r="C27" s="14"/>
      <c r="D27" s="14"/>
      <c r="E27" s="14"/>
    </row>
    <row r="28" spans="1:9" ht="15.75" x14ac:dyDescent="0.25">
      <c r="A28" s="29" t="s">
        <v>76</v>
      </c>
    </row>
    <row r="29" spans="1:9" x14ac:dyDescent="0.25">
      <c r="A29" s="27" t="s">
        <v>77</v>
      </c>
      <c r="B29" s="13">
        <f t="shared" ref="B29:I29" si="3">SUM(B30:B31)</f>
        <v>63535470</v>
      </c>
      <c r="C29" s="13">
        <f t="shared" si="3"/>
        <v>65335800</v>
      </c>
      <c r="D29" s="13">
        <f t="shared" si="3"/>
        <v>57731861</v>
      </c>
      <c r="E29" s="13">
        <f t="shared" si="3"/>
        <v>63537470</v>
      </c>
      <c r="F29" s="13">
        <f t="shared" si="3"/>
        <v>65335800</v>
      </c>
      <c r="G29" s="13">
        <f t="shared" si="3"/>
        <v>68626594</v>
      </c>
      <c r="H29" s="13">
        <f t="shared" si="3"/>
        <v>26629455</v>
      </c>
      <c r="I29" s="13">
        <f t="shared" si="3"/>
        <v>65335800</v>
      </c>
    </row>
    <row r="30" spans="1:9" x14ac:dyDescent="0.25">
      <c r="A30" s="6" t="s">
        <v>21</v>
      </c>
      <c r="B30" s="14">
        <v>0</v>
      </c>
      <c r="C30" s="14"/>
      <c r="D30" s="14"/>
      <c r="E30" s="14">
        <v>0</v>
      </c>
      <c r="F30" s="14">
        <v>0</v>
      </c>
      <c r="G30" s="14">
        <v>0</v>
      </c>
    </row>
    <row r="31" spans="1:9" x14ac:dyDescent="0.25">
      <c r="A31" s="6" t="s">
        <v>43</v>
      </c>
      <c r="B31" s="14">
        <v>63535470</v>
      </c>
      <c r="C31" s="14">
        <v>65335800</v>
      </c>
      <c r="D31" s="14">
        <v>57731861</v>
      </c>
      <c r="E31" s="14">
        <v>63537470</v>
      </c>
      <c r="F31" s="14">
        <v>65335800</v>
      </c>
      <c r="G31" s="14">
        <v>68626594</v>
      </c>
      <c r="H31" s="14">
        <v>26629455</v>
      </c>
      <c r="I31" s="14">
        <v>65335800</v>
      </c>
    </row>
    <row r="32" spans="1:9" x14ac:dyDescent="0.25">
      <c r="B32" s="14"/>
      <c r="C32" s="14"/>
      <c r="D32" s="14"/>
      <c r="E32" s="14"/>
    </row>
    <row r="33" spans="1:9" x14ac:dyDescent="0.25">
      <c r="A33" s="27" t="s">
        <v>78</v>
      </c>
      <c r="B33" s="13">
        <f t="shared" ref="B33:I33" si="4">SUM(B34:B41)</f>
        <v>165503114</v>
      </c>
      <c r="C33" s="13">
        <f t="shared" si="4"/>
        <v>250216799</v>
      </c>
      <c r="D33" s="13">
        <f t="shared" si="4"/>
        <v>188975581</v>
      </c>
      <c r="E33" s="13">
        <f t="shared" si="4"/>
        <v>165503114</v>
      </c>
      <c r="F33" s="13">
        <f t="shared" si="4"/>
        <v>250216799</v>
      </c>
      <c r="G33" s="13">
        <f t="shared" si="4"/>
        <v>275529455</v>
      </c>
      <c r="H33" s="13">
        <f t="shared" si="4"/>
        <v>262748896</v>
      </c>
      <c r="I33" s="13">
        <f t="shared" si="4"/>
        <v>250216799</v>
      </c>
    </row>
    <row r="34" spans="1:9" x14ac:dyDescent="0.25">
      <c r="A34" s="6" t="s">
        <v>22</v>
      </c>
      <c r="B34" s="14"/>
      <c r="C34" s="14"/>
      <c r="D34" s="14"/>
      <c r="E34" s="14">
        <v>0</v>
      </c>
      <c r="F34" s="14">
        <v>0</v>
      </c>
      <c r="G34" s="14">
        <v>0</v>
      </c>
    </row>
    <row r="35" spans="1:9" x14ac:dyDescent="0.25">
      <c r="A35" t="s">
        <v>23</v>
      </c>
      <c r="B35" s="15">
        <v>73912443</v>
      </c>
      <c r="C35" s="14">
        <v>135668275</v>
      </c>
      <c r="D35" s="14">
        <v>45998184</v>
      </c>
      <c r="E35" s="14">
        <v>73912443</v>
      </c>
      <c r="F35" s="14">
        <v>135668275</v>
      </c>
      <c r="G35" s="14">
        <v>169873286</v>
      </c>
      <c r="H35" s="14">
        <v>176458810</v>
      </c>
      <c r="I35" s="14">
        <v>135668275</v>
      </c>
    </row>
    <row r="36" spans="1:9" x14ac:dyDescent="0.25">
      <c r="A36" t="s">
        <v>45</v>
      </c>
      <c r="B36" s="15">
        <v>0</v>
      </c>
      <c r="C36" s="14">
        <v>0</v>
      </c>
      <c r="D36" s="14">
        <v>103590</v>
      </c>
      <c r="E36" s="14">
        <v>0</v>
      </c>
      <c r="F36" s="14">
        <v>0</v>
      </c>
      <c r="G36" s="14">
        <v>0</v>
      </c>
    </row>
    <row r="37" spans="1:9" x14ac:dyDescent="0.25">
      <c r="A37" t="s">
        <v>42</v>
      </c>
      <c r="B37" s="15">
        <v>7387161</v>
      </c>
      <c r="C37" s="14">
        <v>7952208</v>
      </c>
      <c r="D37" s="14">
        <v>7474238</v>
      </c>
      <c r="E37" s="14">
        <v>7387161</v>
      </c>
      <c r="F37" s="14">
        <v>7952208</v>
      </c>
      <c r="G37" s="14">
        <v>6489253</v>
      </c>
      <c r="H37" s="14">
        <v>6481165</v>
      </c>
      <c r="I37" s="14">
        <v>7952208</v>
      </c>
    </row>
    <row r="38" spans="1:9" x14ac:dyDescent="0.25">
      <c r="A38" t="s">
        <v>100</v>
      </c>
      <c r="B38" s="14">
        <v>36772368</v>
      </c>
      <c r="C38" s="14">
        <v>49070610</v>
      </c>
      <c r="D38" s="14">
        <v>28051353</v>
      </c>
      <c r="E38" s="14">
        <v>36772368</v>
      </c>
      <c r="F38" s="14">
        <v>49070610</v>
      </c>
      <c r="G38" s="14">
        <v>43324229</v>
      </c>
      <c r="H38" s="14">
        <v>50525816</v>
      </c>
      <c r="I38" s="14">
        <v>49070610</v>
      </c>
    </row>
    <row r="39" spans="1:9" x14ac:dyDescent="0.25">
      <c r="A39" t="s">
        <v>24</v>
      </c>
      <c r="B39" s="14">
        <v>0</v>
      </c>
      <c r="C39" s="14"/>
      <c r="D39" s="14">
        <v>0</v>
      </c>
      <c r="E39" s="14">
        <v>0</v>
      </c>
      <c r="F39" s="14">
        <v>0</v>
      </c>
      <c r="G39" s="14">
        <v>0</v>
      </c>
    </row>
    <row r="40" spans="1:9" x14ac:dyDescent="0.25">
      <c r="A40" t="s">
        <v>46</v>
      </c>
      <c r="B40" s="14">
        <v>8709014</v>
      </c>
      <c r="C40" s="14">
        <v>10668382</v>
      </c>
      <c r="D40" s="14">
        <v>3896258</v>
      </c>
      <c r="E40" s="14">
        <v>8709014</v>
      </c>
      <c r="F40" s="14">
        <v>10668382</v>
      </c>
      <c r="G40" s="14">
        <v>6986265</v>
      </c>
      <c r="H40" s="14">
        <v>8584780</v>
      </c>
      <c r="I40" s="14">
        <v>10668382</v>
      </c>
    </row>
    <row r="41" spans="1:9" x14ac:dyDescent="0.25">
      <c r="A41" t="s">
        <v>25</v>
      </c>
      <c r="B41" s="14">
        <v>38722128</v>
      </c>
      <c r="C41" s="14">
        <v>46857324</v>
      </c>
      <c r="D41" s="14">
        <v>103451958</v>
      </c>
      <c r="E41" s="14">
        <v>38722128</v>
      </c>
      <c r="F41" s="14">
        <v>46857324</v>
      </c>
      <c r="G41" s="14">
        <v>48856422</v>
      </c>
      <c r="H41" s="14">
        <v>20698325</v>
      </c>
      <c r="I41" s="14">
        <v>46857324</v>
      </c>
    </row>
    <row r="42" spans="1:9" x14ac:dyDescent="0.25">
      <c r="A42" s="3"/>
      <c r="B42" s="13"/>
      <c r="C42" s="13"/>
      <c r="D42" s="13"/>
      <c r="E42" s="14"/>
    </row>
    <row r="43" spans="1:9" x14ac:dyDescent="0.25">
      <c r="A43" s="3"/>
      <c r="B43" s="13">
        <f t="shared" ref="B43:I43" si="5">SUM(B29,B33)</f>
        <v>229038584</v>
      </c>
      <c r="C43" s="13">
        <f t="shared" si="5"/>
        <v>315552599</v>
      </c>
      <c r="D43" s="13">
        <f t="shared" si="5"/>
        <v>246707442</v>
      </c>
      <c r="E43" s="13">
        <f t="shared" si="5"/>
        <v>229040584</v>
      </c>
      <c r="F43" s="13">
        <f t="shared" si="5"/>
        <v>315552599</v>
      </c>
      <c r="G43" s="13">
        <f t="shared" si="5"/>
        <v>344156049</v>
      </c>
      <c r="H43" s="13">
        <f t="shared" si="5"/>
        <v>289378351</v>
      </c>
      <c r="I43" s="13">
        <f t="shared" si="5"/>
        <v>315552599</v>
      </c>
    </row>
    <row r="44" spans="1:9" x14ac:dyDescent="0.25">
      <c r="A44" s="3"/>
      <c r="B44" s="13"/>
      <c r="C44" s="13"/>
      <c r="D44" s="13"/>
      <c r="E44" s="13"/>
      <c r="F44" s="13"/>
    </row>
    <row r="45" spans="1:9" x14ac:dyDescent="0.25">
      <c r="A45" s="27" t="s">
        <v>79</v>
      </c>
      <c r="B45" s="13">
        <f t="shared" ref="B45:G45" si="6">SUM(B46:B49)</f>
        <v>3704558594</v>
      </c>
      <c r="C45" s="13">
        <f t="shared" si="6"/>
        <v>3671836817</v>
      </c>
      <c r="D45" s="13">
        <f t="shared" si="6"/>
        <v>3637240560</v>
      </c>
      <c r="E45" s="13">
        <f t="shared" si="6"/>
        <v>3704558594</v>
      </c>
      <c r="F45" s="13">
        <f t="shared" si="6"/>
        <v>3671836817</v>
      </c>
      <c r="G45" s="13">
        <f t="shared" si="6"/>
        <v>3696184102</v>
      </c>
      <c r="H45" s="13">
        <f>SUM(H46:H49)</f>
        <v>3773425642</v>
      </c>
      <c r="I45" s="13">
        <f>SUM(I46:I49)</f>
        <v>3671836817</v>
      </c>
    </row>
    <row r="46" spans="1:9" x14ac:dyDescent="0.25">
      <c r="A46" t="s">
        <v>6</v>
      </c>
      <c r="B46" s="14">
        <v>1186668000</v>
      </c>
      <c r="C46" s="14">
        <v>1186668000</v>
      </c>
      <c r="D46" s="14">
        <v>1186668000</v>
      </c>
      <c r="E46" s="14">
        <v>1186668000</v>
      </c>
      <c r="F46" s="14">
        <v>1186668000</v>
      </c>
      <c r="G46" s="14">
        <v>1186668000</v>
      </c>
      <c r="H46" s="14">
        <v>1186668000</v>
      </c>
      <c r="I46" s="14">
        <v>1186668000</v>
      </c>
    </row>
    <row r="47" spans="1:9" x14ac:dyDescent="0.25">
      <c r="A47" t="s">
        <v>20</v>
      </c>
      <c r="B47" s="14">
        <v>238518468</v>
      </c>
      <c r="C47" s="14">
        <v>205796691</v>
      </c>
      <c r="D47" s="14">
        <v>171200434</v>
      </c>
      <c r="E47" s="14">
        <v>1228413842</v>
      </c>
      <c r="F47" s="14">
        <v>1228413842</v>
      </c>
      <c r="G47" s="14">
        <v>1228413842</v>
      </c>
      <c r="H47" s="14">
        <v>1228413842</v>
      </c>
      <c r="I47" s="14">
        <v>1228413842</v>
      </c>
    </row>
    <row r="48" spans="1:9" x14ac:dyDescent="0.25">
      <c r="A48" t="s">
        <v>39</v>
      </c>
      <c r="B48" s="14">
        <v>1050958284</v>
      </c>
      <c r="C48" s="14">
        <v>1050958284</v>
      </c>
      <c r="D48" s="14">
        <v>1050958284</v>
      </c>
      <c r="E48" s="14">
        <v>1050958284</v>
      </c>
      <c r="F48" s="14">
        <v>1050958284</v>
      </c>
      <c r="G48" s="14">
        <v>1050958184</v>
      </c>
      <c r="H48" s="14">
        <v>1050958284</v>
      </c>
      <c r="I48" s="14">
        <v>1050958284</v>
      </c>
    </row>
    <row r="49" spans="1:9" x14ac:dyDescent="0.25">
      <c r="A49" t="s">
        <v>7</v>
      </c>
      <c r="B49" s="14">
        <v>1228413842</v>
      </c>
      <c r="C49" s="14">
        <v>1228413842</v>
      </c>
      <c r="D49" s="14">
        <v>1228413842</v>
      </c>
      <c r="E49" s="14">
        <v>238518468</v>
      </c>
      <c r="F49" s="14">
        <v>205796691</v>
      </c>
      <c r="G49" s="14">
        <v>230144076</v>
      </c>
      <c r="H49" s="14">
        <v>307385516</v>
      </c>
      <c r="I49" s="14">
        <v>205796691</v>
      </c>
    </row>
    <row r="50" spans="1:9" x14ac:dyDescent="0.25">
      <c r="A50" s="3"/>
      <c r="B50" s="13"/>
      <c r="C50" s="13"/>
      <c r="D50" s="13"/>
      <c r="E50" s="13"/>
      <c r="F50" s="13"/>
    </row>
    <row r="51" spans="1:9" x14ac:dyDescent="0.25">
      <c r="A51" s="3"/>
      <c r="B51" s="13"/>
      <c r="C51" s="13"/>
      <c r="D51" s="13"/>
      <c r="E51" s="13"/>
      <c r="F51" s="13"/>
    </row>
    <row r="52" spans="1:9" x14ac:dyDescent="0.25">
      <c r="A52" s="3"/>
      <c r="B52" s="13"/>
      <c r="C52" s="13"/>
      <c r="D52" s="13"/>
      <c r="E52" s="13"/>
      <c r="F52" s="13"/>
    </row>
    <row r="53" spans="1:9" x14ac:dyDescent="0.25">
      <c r="A53" s="3"/>
      <c r="B53" s="13"/>
      <c r="C53" s="13"/>
      <c r="D53" s="13"/>
      <c r="E53" s="14"/>
    </row>
    <row r="54" spans="1:9" x14ac:dyDescent="0.25">
      <c r="A54" s="3" t="s">
        <v>101</v>
      </c>
      <c r="B54" s="13">
        <f t="shared" ref="B54:I54" si="7">SUM(B45,B43)</f>
        <v>3933597178</v>
      </c>
      <c r="C54" s="13">
        <f t="shared" si="7"/>
        <v>3987389416</v>
      </c>
      <c r="D54" s="13">
        <f t="shared" si="7"/>
        <v>3883948002</v>
      </c>
      <c r="E54" s="13">
        <f t="shared" si="7"/>
        <v>3933599178</v>
      </c>
      <c r="F54" s="13">
        <f t="shared" si="7"/>
        <v>3987389416</v>
      </c>
      <c r="G54" s="13">
        <f t="shared" si="7"/>
        <v>4040340151</v>
      </c>
      <c r="H54" s="13">
        <f t="shared" si="7"/>
        <v>4062803993</v>
      </c>
      <c r="I54" s="13">
        <f t="shared" si="7"/>
        <v>3987389416</v>
      </c>
    </row>
    <row r="55" spans="1:9" x14ac:dyDescent="0.25">
      <c r="B55" s="9"/>
      <c r="C55" s="9"/>
      <c r="D55" s="9"/>
      <c r="E55" s="9"/>
    </row>
    <row r="56" spans="1:9" x14ac:dyDescent="0.25">
      <c r="A56" s="30" t="s">
        <v>80</v>
      </c>
      <c r="B56" s="11">
        <f t="shared" ref="B56:I56" si="8">B45/(B46/10)</f>
        <v>31.218155322297392</v>
      </c>
      <c r="C56" s="11">
        <f t="shared" si="8"/>
        <v>30.942410320325482</v>
      </c>
      <c r="D56" s="11">
        <f t="shared" si="8"/>
        <v>30.650869156326792</v>
      </c>
      <c r="E56" s="11">
        <f t="shared" si="8"/>
        <v>31.218155322297392</v>
      </c>
      <c r="F56" s="11">
        <f t="shared" si="8"/>
        <v>30.942410320325482</v>
      </c>
      <c r="G56" s="11">
        <f t="shared" si="8"/>
        <v>31.147583839793437</v>
      </c>
      <c r="H56" s="11">
        <f t="shared" si="8"/>
        <v>31.798494962365211</v>
      </c>
      <c r="I56" s="11">
        <f t="shared" si="8"/>
        <v>30.942410320325482</v>
      </c>
    </row>
    <row r="57" spans="1:9" x14ac:dyDescent="0.25">
      <c r="A57" s="30" t="s">
        <v>81</v>
      </c>
      <c r="B57" s="31">
        <f t="shared" ref="B57:D57" si="9">B45/10</f>
        <v>370455859.39999998</v>
      </c>
      <c r="C57" s="31">
        <f t="shared" si="9"/>
        <v>367183681.69999999</v>
      </c>
      <c r="D57" s="31">
        <f t="shared" si="9"/>
        <v>363724056</v>
      </c>
    </row>
    <row r="58" spans="1:9" x14ac:dyDescent="0.25">
      <c r="B58" s="1"/>
      <c r="C58" s="1"/>
      <c r="D58" s="1"/>
      <c r="E5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3"/>
  <sheetViews>
    <sheetView workbookViewId="0">
      <pane xSplit="1" ySplit="6" topLeftCell="G22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5" x14ac:dyDescent="0.25"/>
  <cols>
    <col min="1" max="1" width="34.85546875" bestFit="1" customWidth="1"/>
    <col min="2" max="2" width="15.7109375" bestFit="1" customWidth="1"/>
    <col min="3" max="3" width="15.5703125" bestFit="1" customWidth="1"/>
    <col min="4" max="6" width="15.28515625" bestFit="1" customWidth="1"/>
    <col min="7" max="7" width="13.85546875" customWidth="1"/>
    <col min="8" max="8" width="14.28515625" bestFit="1" customWidth="1"/>
    <col min="9" max="9" width="15.28515625" bestFit="1" customWidth="1"/>
  </cols>
  <sheetData>
    <row r="1" spans="1:9" ht="15.75" x14ac:dyDescent="0.25">
      <c r="A1" s="4" t="s">
        <v>12</v>
      </c>
      <c r="B1" s="1"/>
      <c r="C1" s="1"/>
      <c r="D1" s="1"/>
      <c r="E1" s="1"/>
    </row>
    <row r="2" spans="1:9" ht="15.75" x14ac:dyDescent="0.25">
      <c r="A2" s="4" t="s">
        <v>68</v>
      </c>
      <c r="B2" s="1"/>
      <c r="C2" s="1"/>
      <c r="D2" s="1"/>
      <c r="E2" s="1"/>
    </row>
    <row r="3" spans="1:9" ht="15.75" x14ac:dyDescent="0.25">
      <c r="A3" s="4" t="s">
        <v>67</v>
      </c>
      <c r="B3" s="4"/>
      <c r="C3" s="4"/>
      <c r="D3" s="4"/>
    </row>
    <row r="4" spans="1:9" ht="15.75" x14ac:dyDescent="0.25">
      <c r="A4" s="4"/>
      <c r="B4" s="4"/>
      <c r="C4" s="4"/>
      <c r="D4" s="4"/>
    </row>
    <row r="5" spans="1:9" ht="15.75" x14ac:dyDescent="0.25">
      <c r="A5" s="4"/>
      <c r="B5" s="4" t="s">
        <v>58</v>
      </c>
      <c r="C5" s="4" t="s">
        <v>62</v>
      </c>
      <c r="D5" s="4" t="s">
        <v>63</v>
      </c>
      <c r="E5" s="2" t="s">
        <v>58</v>
      </c>
      <c r="F5" s="2" t="s">
        <v>61</v>
      </c>
      <c r="G5" s="2" t="s">
        <v>64</v>
      </c>
      <c r="H5" s="2" t="s">
        <v>58</v>
      </c>
      <c r="I5" s="2" t="s">
        <v>61</v>
      </c>
    </row>
    <row r="6" spans="1:9" ht="15.75" x14ac:dyDescent="0.25">
      <c r="A6" s="4"/>
      <c r="B6" s="8">
        <v>43373</v>
      </c>
      <c r="C6" s="8">
        <v>43465</v>
      </c>
      <c r="D6" s="8">
        <v>43190</v>
      </c>
      <c r="E6" s="8">
        <v>43373</v>
      </c>
      <c r="F6" s="8">
        <v>43465</v>
      </c>
      <c r="G6" s="8">
        <v>43555</v>
      </c>
      <c r="H6" s="37">
        <v>43738</v>
      </c>
      <c r="I6" s="36">
        <v>43830</v>
      </c>
    </row>
    <row r="7" spans="1:9" x14ac:dyDescent="0.25">
      <c r="A7" s="30" t="s">
        <v>82</v>
      </c>
      <c r="B7" s="14">
        <v>102750113</v>
      </c>
      <c r="C7" s="14">
        <v>176760885</v>
      </c>
      <c r="D7" s="14">
        <v>200456337</v>
      </c>
      <c r="E7" s="14">
        <v>102750113</v>
      </c>
      <c r="F7" s="14">
        <v>176760885</v>
      </c>
      <c r="G7" s="14">
        <v>253303002</v>
      </c>
      <c r="H7" s="14">
        <v>98628820</v>
      </c>
      <c r="I7" s="14">
        <v>176760885</v>
      </c>
    </row>
    <row r="8" spans="1:9" ht="15.75" x14ac:dyDescent="0.25">
      <c r="A8" s="32" t="s">
        <v>47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9" x14ac:dyDescent="0.25">
      <c r="A9" t="s">
        <v>83</v>
      </c>
      <c r="B9" s="14">
        <v>44452023</v>
      </c>
      <c r="C9" s="14">
        <v>81085160</v>
      </c>
      <c r="D9" s="14">
        <v>138610098</v>
      </c>
      <c r="E9" s="14">
        <v>44452023</v>
      </c>
      <c r="F9" s="14">
        <v>81085160</v>
      </c>
      <c r="G9" s="14">
        <v>131589997</v>
      </c>
      <c r="H9" s="14">
        <v>61074783</v>
      </c>
      <c r="I9" s="14">
        <v>81085160</v>
      </c>
    </row>
    <row r="10" spans="1:9" x14ac:dyDescent="0.25">
      <c r="A10" s="30" t="s">
        <v>4</v>
      </c>
      <c r="B10" s="20">
        <f t="shared" ref="B10:I10" si="0">B7-B8-B9</f>
        <v>58298090</v>
      </c>
      <c r="C10" s="20">
        <f t="shared" si="0"/>
        <v>95675725</v>
      </c>
      <c r="D10" s="20">
        <f t="shared" si="0"/>
        <v>61846239</v>
      </c>
      <c r="E10" s="20">
        <f t="shared" si="0"/>
        <v>58298090</v>
      </c>
      <c r="F10" s="20">
        <f t="shared" si="0"/>
        <v>95675725</v>
      </c>
      <c r="G10" s="20">
        <f t="shared" si="0"/>
        <v>121713005</v>
      </c>
      <c r="H10" s="20">
        <f t="shared" si="0"/>
        <v>37554037</v>
      </c>
      <c r="I10" s="20">
        <f t="shared" si="0"/>
        <v>95675725</v>
      </c>
    </row>
    <row r="11" spans="1:9" x14ac:dyDescent="0.25">
      <c r="A11" s="3"/>
      <c r="B11" s="13"/>
      <c r="C11" s="13"/>
      <c r="D11" s="13"/>
      <c r="E11" s="14"/>
    </row>
    <row r="12" spans="1:9" x14ac:dyDescent="0.25">
      <c r="A12" s="30" t="s">
        <v>84</v>
      </c>
      <c r="B12" s="16">
        <f t="shared" ref="B12:I12" si="1">SUM(B13:B14)</f>
        <v>13895758</v>
      </c>
      <c r="C12" s="16">
        <f t="shared" si="1"/>
        <v>29171354</v>
      </c>
      <c r="D12" s="16">
        <f t="shared" si="1"/>
        <v>44616598</v>
      </c>
      <c r="E12" s="16">
        <f t="shared" si="1"/>
        <v>13895758</v>
      </c>
      <c r="F12" s="16">
        <f t="shared" si="1"/>
        <v>29171354</v>
      </c>
      <c r="G12" s="16">
        <f t="shared" si="1"/>
        <v>44491844</v>
      </c>
      <c r="H12" s="16">
        <f t="shared" si="1"/>
        <v>16219589</v>
      </c>
      <c r="I12" s="16">
        <f t="shared" si="1"/>
        <v>29171354</v>
      </c>
    </row>
    <row r="13" spans="1:9" x14ac:dyDescent="0.25">
      <c r="A13" s="6" t="s">
        <v>26</v>
      </c>
      <c r="B13" s="14">
        <v>13760811</v>
      </c>
      <c r="C13" s="14">
        <v>28732637</v>
      </c>
      <c r="D13" s="14">
        <v>43844178</v>
      </c>
      <c r="E13" s="14">
        <v>13760811</v>
      </c>
      <c r="F13" s="14">
        <v>28732637</v>
      </c>
      <c r="G13" s="14">
        <v>43817523</v>
      </c>
      <c r="H13" s="14">
        <v>16070340</v>
      </c>
      <c r="I13" s="14">
        <v>28732637</v>
      </c>
    </row>
    <row r="14" spans="1:9" x14ac:dyDescent="0.25">
      <c r="A14" s="6" t="s">
        <v>10</v>
      </c>
      <c r="B14" s="14">
        <v>134947</v>
      </c>
      <c r="C14" s="14">
        <v>438717</v>
      </c>
      <c r="D14" s="14">
        <v>772420</v>
      </c>
      <c r="E14" s="14">
        <v>134947</v>
      </c>
      <c r="F14" s="14">
        <v>438717</v>
      </c>
      <c r="G14" s="14">
        <v>674321</v>
      </c>
      <c r="H14" s="14">
        <v>149249</v>
      </c>
      <c r="I14" s="14">
        <v>438717</v>
      </c>
    </row>
    <row r="15" spans="1:9" x14ac:dyDescent="0.25">
      <c r="A15" s="6"/>
      <c r="B15" s="14"/>
      <c r="C15" s="14"/>
      <c r="D15" s="14"/>
      <c r="E15" s="14"/>
    </row>
    <row r="16" spans="1:9" x14ac:dyDescent="0.25">
      <c r="A16" s="30" t="s">
        <v>5</v>
      </c>
      <c r="B16" s="13">
        <f t="shared" ref="B16:I16" si="2">B10-B12</f>
        <v>44402332</v>
      </c>
      <c r="C16" s="13">
        <f t="shared" si="2"/>
        <v>66504371</v>
      </c>
      <c r="D16" s="13">
        <f t="shared" si="2"/>
        <v>17229641</v>
      </c>
      <c r="E16" s="13">
        <f t="shared" si="2"/>
        <v>44402332</v>
      </c>
      <c r="F16" s="13">
        <f t="shared" si="2"/>
        <v>66504371</v>
      </c>
      <c r="G16" s="13">
        <f t="shared" si="2"/>
        <v>77221161</v>
      </c>
      <c r="H16" s="13">
        <f t="shared" si="2"/>
        <v>21334448</v>
      </c>
      <c r="I16" s="13">
        <f t="shared" si="2"/>
        <v>66504371</v>
      </c>
    </row>
    <row r="17" spans="1:9" x14ac:dyDescent="0.25">
      <c r="A17" s="33" t="s">
        <v>85</v>
      </c>
      <c r="B17" s="13"/>
      <c r="C17" s="13"/>
      <c r="D17" s="13"/>
      <c r="E17" s="13"/>
      <c r="F17" s="13"/>
    </row>
    <row r="18" spans="1:9" x14ac:dyDescent="0.25">
      <c r="A18" s="6" t="s">
        <v>11</v>
      </c>
      <c r="B18" s="14">
        <v>1093203</v>
      </c>
      <c r="C18" s="17">
        <v>4966510</v>
      </c>
      <c r="D18" s="17">
        <v>5769070</v>
      </c>
      <c r="E18" s="14">
        <v>1093203</v>
      </c>
      <c r="F18" s="14">
        <v>4966510</v>
      </c>
      <c r="G18" s="14">
        <v>8980984</v>
      </c>
      <c r="H18" s="14">
        <v>5640102</v>
      </c>
      <c r="I18" s="14">
        <v>4966510</v>
      </c>
    </row>
    <row r="19" spans="1:9" x14ac:dyDescent="0.25">
      <c r="A19" s="6" t="s">
        <v>105</v>
      </c>
      <c r="B19" s="14"/>
      <c r="C19" s="17"/>
      <c r="D19" s="17"/>
      <c r="E19" s="14"/>
      <c r="F19" s="14"/>
      <c r="G19" s="14"/>
      <c r="H19" s="14">
        <v>16100026</v>
      </c>
      <c r="I19">
        <v>45066125</v>
      </c>
    </row>
    <row r="20" spans="1:9" x14ac:dyDescent="0.25">
      <c r="A20" s="6" t="s">
        <v>59</v>
      </c>
      <c r="B20" s="14">
        <v>2418430</v>
      </c>
      <c r="C20" s="17">
        <v>1925188</v>
      </c>
      <c r="D20" s="17">
        <v>67642510</v>
      </c>
      <c r="E20" s="14">
        <v>2418430</v>
      </c>
      <c r="F20" s="14">
        <v>1925188</v>
      </c>
      <c r="G20" s="14">
        <v>7908322</v>
      </c>
      <c r="H20" s="14">
        <v>133072</v>
      </c>
      <c r="I20" s="14">
        <v>1925188</v>
      </c>
    </row>
    <row r="21" spans="1:9" x14ac:dyDescent="0.25">
      <c r="A21" s="6" t="s">
        <v>27</v>
      </c>
      <c r="B21" s="14">
        <v>23613257</v>
      </c>
      <c r="C21" s="17">
        <v>45065125</v>
      </c>
      <c r="D21" s="17">
        <v>1177919</v>
      </c>
      <c r="E21" s="14">
        <v>23613257</v>
      </c>
      <c r="F21" s="14">
        <v>45065125</v>
      </c>
      <c r="G21" s="14">
        <v>63576808</v>
      </c>
    </row>
    <row r="22" spans="1:9" x14ac:dyDescent="0.25">
      <c r="A22" s="6"/>
      <c r="B22" s="14"/>
      <c r="C22" s="14"/>
      <c r="D22" s="14"/>
      <c r="E22" s="14"/>
    </row>
    <row r="23" spans="1:9" x14ac:dyDescent="0.25">
      <c r="A23" s="30" t="s">
        <v>86</v>
      </c>
      <c r="B23" s="13">
        <f>B16-B18+B20+B21</f>
        <v>69340816</v>
      </c>
      <c r="C23" s="13">
        <f>C16-C18+C20+C21</f>
        <v>108528174</v>
      </c>
      <c r="D23" s="13">
        <f>D16-D18+D20+D21</f>
        <v>80281000</v>
      </c>
      <c r="E23" s="13">
        <f t="shared" ref="E23:G23" si="3">E16-E18+E20+E21</f>
        <v>69340816</v>
      </c>
      <c r="F23" s="13">
        <f t="shared" si="3"/>
        <v>108528174</v>
      </c>
      <c r="G23" s="13">
        <f t="shared" si="3"/>
        <v>139725307</v>
      </c>
      <c r="H23" s="13">
        <f>H16-H18+H20+H21+H19</f>
        <v>31927444</v>
      </c>
      <c r="I23" s="13">
        <f>I16-I18+I20+I21+I19</f>
        <v>108529174</v>
      </c>
    </row>
    <row r="24" spans="1:9" x14ac:dyDescent="0.25">
      <c r="A24" s="6" t="s">
        <v>8</v>
      </c>
      <c r="B24" s="14">
        <v>3467041</v>
      </c>
      <c r="C24" s="14">
        <v>5426409</v>
      </c>
      <c r="D24" s="14">
        <v>3896258</v>
      </c>
      <c r="E24" s="14">
        <v>3467041</v>
      </c>
      <c r="F24" s="14">
        <v>5426409</v>
      </c>
      <c r="G24" s="14">
        <v>6986265</v>
      </c>
      <c r="H24" s="14">
        <v>1596372</v>
      </c>
      <c r="I24" s="14">
        <v>5426409</v>
      </c>
    </row>
    <row r="25" spans="1:9" x14ac:dyDescent="0.25">
      <c r="A25" s="30" t="s">
        <v>87</v>
      </c>
      <c r="B25" s="13">
        <f t="shared" ref="B25:I25" si="4">B23-B24</f>
        <v>65873775</v>
      </c>
      <c r="C25" s="13">
        <f t="shared" si="4"/>
        <v>103101765</v>
      </c>
      <c r="D25" s="13">
        <f t="shared" si="4"/>
        <v>76384742</v>
      </c>
      <c r="E25" s="13">
        <f t="shared" si="4"/>
        <v>65873775</v>
      </c>
      <c r="F25" s="13">
        <f t="shared" si="4"/>
        <v>103101765</v>
      </c>
      <c r="G25" s="13">
        <f t="shared" si="4"/>
        <v>132739042</v>
      </c>
      <c r="H25" s="13">
        <f t="shared" si="4"/>
        <v>30331072</v>
      </c>
      <c r="I25" s="13">
        <f t="shared" si="4"/>
        <v>103102765</v>
      </c>
    </row>
    <row r="26" spans="1:9" x14ac:dyDescent="0.25">
      <c r="A26" s="6"/>
      <c r="B26" s="14"/>
      <c r="C26" s="14"/>
      <c r="D26" s="14"/>
      <c r="E26" s="14"/>
    </row>
    <row r="27" spans="1:9" x14ac:dyDescent="0.25">
      <c r="A27" s="27" t="s">
        <v>88</v>
      </c>
      <c r="B27" s="18">
        <f t="shared" ref="B27:I27" si="5">SUM(B28:B29)</f>
        <v>17019781</v>
      </c>
      <c r="C27" s="18">
        <f t="shared" si="5"/>
        <v>27636148</v>
      </c>
      <c r="D27" s="18">
        <f t="shared" si="5"/>
        <v>18339773</v>
      </c>
      <c r="E27" s="18">
        <f t="shared" si="5"/>
        <v>17019781</v>
      </c>
      <c r="F27" s="18">
        <f t="shared" si="5"/>
        <v>27636148</v>
      </c>
      <c r="G27" s="18">
        <f t="shared" si="5"/>
        <v>32926040</v>
      </c>
      <c r="H27" s="18">
        <f t="shared" si="5"/>
        <v>10540267</v>
      </c>
      <c r="I27" s="18">
        <f t="shared" si="5"/>
        <v>27636148</v>
      </c>
    </row>
    <row r="28" spans="1:9" x14ac:dyDescent="0.25">
      <c r="A28" s="6" t="s">
        <v>28</v>
      </c>
      <c r="B28" s="17">
        <v>14754705</v>
      </c>
      <c r="C28" s="17">
        <v>23572742</v>
      </c>
      <c r="D28" s="14">
        <v>10103547</v>
      </c>
      <c r="E28" s="14">
        <v>14754705</v>
      </c>
      <c r="F28" s="1">
        <v>23572742</v>
      </c>
      <c r="G28" s="14">
        <v>25571840</v>
      </c>
      <c r="H28" s="14">
        <v>5497679</v>
      </c>
      <c r="I28" s="14">
        <v>23572742</v>
      </c>
    </row>
    <row r="29" spans="1:9" x14ac:dyDescent="0.25">
      <c r="A29" s="6" t="s">
        <v>29</v>
      </c>
      <c r="B29" s="17">
        <v>2265076</v>
      </c>
      <c r="C29" s="17">
        <v>4063406</v>
      </c>
      <c r="D29" s="14">
        <v>8236226</v>
      </c>
      <c r="E29" s="14">
        <v>2265076</v>
      </c>
      <c r="F29" s="1">
        <v>4063406</v>
      </c>
      <c r="G29" s="14">
        <v>7354200</v>
      </c>
      <c r="H29" s="14">
        <v>5042588</v>
      </c>
      <c r="I29" s="14">
        <v>4063406</v>
      </c>
    </row>
    <row r="30" spans="1:9" x14ac:dyDescent="0.25">
      <c r="A30" s="6"/>
      <c r="B30" s="17"/>
      <c r="C30" s="17"/>
      <c r="D30" s="14"/>
      <c r="E30" s="14"/>
    </row>
    <row r="31" spans="1:9" x14ac:dyDescent="0.25">
      <c r="A31" s="30" t="s">
        <v>89</v>
      </c>
      <c r="B31" s="19">
        <f t="shared" ref="B31:I31" si="6">B25-B27</f>
        <v>48853994</v>
      </c>
      <c r="C31" s="19">
        <f t="shared" si="6"/>
        <v>75465617</v>
      </c>
      <c r="D31" s="19">
        <f t="shared" si="6"/>
        <v>58044969</v>
      </c>
      <c r="E31" s="19">
        <f t="shared" si="6"/>
        <v>48853994</v>
      </c>
      <c r="F31" s="19">
        <f t="shared" si="6"/>
        <v>75465617</v>
      </c>
      <c r="G31" s="19">
        <f t="shared" si="6"/>
        <v>99813002</v>
      </c>
      <c r="H31" s="19">
        <f t="shared" si="6"/>
        <v>19790805</v>
      </c>
      <c r="I31" s="19">
        <f t="shared" si="6"/>
        <v>75466617</v>
      </c>
    </row>
    <row r="32" spans="1:9" x14ac:dyDescent="0.25">
      <c r="A32" s="3"/>
      <c r="B32" s="10"/>
      <c r="C32" s="10"/>
      <c r="D32" s="10"/>
      <c r="E32" s="10"/>
    </row>
    <row r="33" spans="1:9" x14ac:dyDescent="0.25">
      <c r="A33" s="30" t="s">
        <v>90</v>
      </c>
      <c r="B33" s="12">
        <f>B31/('1'!B46/10)</f>
        <v>0.41169049810056391</v>
      </c>
      <c r="C33" s="11">
        <f>C31/('1'!C46/10)</f>
        <v>0.63594549612865603</v>
      </c>
      <c r="D33" s="11">
        <f>D31/('1'!D46/10)</f>
        <v>0.48914244759275549</v>
      </c>
      <c r="E33" s="11">
        <f>E31/('1'!E46/10)</f>
        <v>0.41169049810056391</v>
      </c>
      <c r="F33" s="11">
        <f>F31/('1'!F46/10)</f>
        <v>0.63594549612865603</v>
      </c>
      <c r="G33" s="11">
        <f>G31/('1'!G46/10)</f>
        <v>0.84111985829229408</v>
      </c>
      <c r="H33" s="11">
        <f>H31/('1'!H46/10)</f>
        <v>0.16677625924015815</v>
      </c>
      <c r="I33" s="11">
        <f>I31/('1'!I46/10)</f>
        <v>0.63595392308547971</v>
      </c>
    </row>
    <row r="34" spans="1:9" x14ac:dyDescent="0.25">
      <c r="A34" s="33" t="s">
        <v>91</v>
      </c>
      <c r="B34">
        <v>370455859.39999998</v>
      </c>
      <c r="C34">
        <v>367183681.69999999</v>
      </c>
      <c r="D34">
        <v>363724056</v>
      </c>
    </row>
    <row r="53" spans="1:1" x14ac:dyDescent="0.25">
      <c r="A5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5"/>
  <sheetViews>
    <sheetView tabSelected="1" workbookViewId="0">
      <pane xSplit="1" ySplit="6" topLeftCell="H28" activePane="bottomRight" state="frozen"/>
      <selection pane="topRight" activeCell="B1" sqref="B1"/>
      <selection pane="bottomLeft" activeCell="A6" sqref="A6"/>
      <selection pane="bottomRight" activeCell="R40" sqref="R40"/>
    </sheetView>
  </sheetViews>
  <sheetFormatPr defaultRowHeight="15" x14ac:dyDescent="0.25"/>
  <cols>
    <col min="1" max="1" width="34.42578125" customWidth="1"/>
    <col min="2" max="2" width="16.85546875" bestFit="1" customWidth="1"/>
    <col min="3" max="3" width="17.7109375" bestFit="1" customWidth="1"/>
    <col min="4" max="4" width="16" bestFit="1" customWidth="1"/>
    <col min="5" max="5" width="16.85546875" bestFit="1" customWidth="1"/>
    <col min="6" max="6" width="16" bestFit="1" customWidth="1"/>
    <col min="7" max="7" width="14.5703125" customWidth="1"/>
    <col min="8" max="8" width="16" bestFit="1" customWidth="1"/>
    <col min="9" max="9" width="16.85546875" bestFit="1" customWidth="1"/>
  </cols>
  <sheetData>
    <row r="1" spans="1:9" ht="15.75" x14ac:dyDescent="0.25">
      <c r="A1" s="4" t="s">
        <v>12</v>
      </c>
    </row>
    <row r="2" spans="1:9" ht="15.75" x14ac:dyDescent="0.25">
      <c r="A2" s="4" t="s">
        <v>69</v>
      </c>
      <c r="B2" s="4"/>
      <c r="C2" s="4"/>
      <c r="D2" s="4"/>
    </row>
    <row r="3" spans="1:9" ht="15.75" x14ac:dyDescent="0.25">
      <c r="A3" s="4" t="s">
        <v>67</v>
      </c>
      <c r="B3" s="4"/>
      <c r="C3" s="4"/>
      <c r="D3" s="4"/>
    </row>
    <row r="4" spans="1:9" ht="15.75" x14ac:dyDescent="0.25">
      <c r="A4" s="4"/>
      <c r="B4" s="4"/>
      <c r="C4" s="4"/>
      <c r="D4" s="4"/>
    </row>
    <row r="5" spans="1:9" ht="15.75" x14ac:dyDescent="0.25">
      <c r="A5" s="4"/>
      <c r="B5" s="38" t="s">
        <v>58</v>
      </c>
      <c r="C5" s="38" t="s">
        <v>61</v>
      </c>
      <c r="D5" s="38" t="s">
        <v>63</v>
      </c>
      <c r="E5" s="39" t="s">
        <v>58</v>
      </c>
      <c r="F5" s="39" t="s">
        <v>61</v>
      </c>
      <c r="G5" s="39" t="s">
        <v>64</v>
      </c>
      <c r="H5" s="39" t="s">
        <v>58</v>
      </c>
      <c r="I5" s="39" t="s">
        <v>61</v>
      </c>
    </row>
    <row r="6" spans="1:9" ht="15.75" x14ac:dyDescent="0.25">
      <c r="A6" s="4"/>
      <c r="B6" s="40">
        <v>43373</v>
      </c>
      <c r="C6" s="40">
        <v>43465</v>
      </c>
      <c r="D6" s="40">
        <v>43190</v>
      </c>
      <c r="E6" s="40">
        <v>43373</v>
      </c>
      <c r="F6" s="40">
        <v>43465</v>
      </c>
      <c r="G6" s="40">
        <v>43555</v>
      </c>
      <c r="H6" s="36">
        <v>43738</v>
      </c>
      <c r="I6" s="36">
        <v>43830</v>
      </c>
    </row>
    <row r="7" spans="1:9" x14ac:dyDescent="0.25">
      <c r="A7" s="30" t="s">
        <v>92</v>
      </c>
    </row>
    <row r="8" spans="1:9" x14ac:dyDescent="0.25">
      <c r="A8" t="s">
        <v>30</v>
      </c>
      <c r="B8" s="14">
        <v>91727092</v>
      </c>
      <c r="C8" s="14">
        <v>159995913</v>
      </c>
      <c r="D8" s="14">
        <v>207822646</v>
      </c>
      <c r="E8" s="14">
        <v>91727092</v>
      </c>
      <c r="F8" s="14">
        <v>159995913</v>
      </c>
      <c r="G8" s="14">
        <v>230322865</v>
      </c>
      <c r="H8" s="14">
        <v>91922167</v>
      </c>
      <c r="I8" s="14">
        <v>159995913</v>
      </c>
    </row>
    <row r="9" spans="1:9" x14ac:dyDescent="0.25">
      <c r="A9" s="6" t="s">
        <v>103</v>
      </c>
      <c r="B9" s="14">
        <v>6208334</v>
      </c>
      <c r="C9" s="14">
        <v>11216517</v>
      </c>
      <c r="D9" s="14">
        <v>64973299</v>
      </c>
      <c r="E9" s="14">
        <v>6208334</v>
      </c>
      <c r="F9" s="14">
        <v>11216517</v>
      </c>
      <c r="G9" s="14">
        <v>12069248</v>
      </c>
      <c r="H9" s="14">
        <v>5085848</v>
      </c>
      <c r="I9" s="14">
        <v>11216517</v>
      </c>
    </row>
    <row r="10" spans="1:9" x14ac:dyDescent="0.25">
      <c r="A10" s="6" t="s">
        <v>31</v>
      </c>
      <c r="B10" s="14">
        <v>-69569293</v>
      </c>
      <c r="C10" s="14">
        <v>-95619186</v>
      </c>
      <c r="D10" s="14">
        <v>-116365995</v>
      </c>
      <c r="E10" s="14">
        <v>-69569293</v>
      </c>
      <c r="F10" s="14">
        <v>-95619186</v>
      </c>
      <c r="G10" s="14">
        <v>-140604944</v>
      </c>
      <c r="H10" s="14">
        <v>-45522793</v>
      </c>
      <c r="I10" s="31">
        <v>-95619186</v>
      </c>
    </row>
    <row r="11" spans="1:9" x14ac:dyDescent="0.25">
      <c r="A11" s="6" t="s">
        <v>48</v>
      </c>
      <c r="B11" s="14">
        <v>-45375014</v>
      </c>
      <c r="C11" s="14">
        <v>-84466179</v>
      </c>
      <c r="D11" s="14">
        <v>-84408246</v>
      </c>
      <c r="E11" s="14">
        <v>-45375014</v>
      </c>
      <c r="F11" s="14">
        <v>-84466179</v>
      </c>
      <c r="G11" s="14">
        <v>-148579204</v>
      </c>
      <c r="H11" s="14">
        <v>-24245926</v>
      </c>
      <c r="I11" s="31">
        <v>-84466179</v>
      </c>
    </row>
    <row r="12" spans="1:9" x14ac:dyDescent="0.25">
      <c r="A12" s="6" t="s">
        <v>56</v>
      </c>
      <c r="B12" s="14">
        <v>24549681</v>
      </c>
      <c r="C12" s="14">
        <v>42966663</v>
      </c>
      <c r="D12" s="14">
        <v>-5382720</v>
      </c>
      <c r="E12" s="14">
        <v>24549681</v>
      </c>
      <c r="F12" s="14">
        <v>42966663</v>
      </c>
      <c r="G12" s="14">
        <v>57996169</v>
      </c>
      <c r="H12" s="14">
        <v>12536605</v>
      </c>
      <c r="I12" s="31">
        <v>42966663</v>
      </c>
    </row>
    <row r="13" spans="1:9" x14ac:dyDescent="0.25">
      <c r="A13" s="6" t="s">
        <v>35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9" x14ac:dyDescent="0.25">
      <c r="A14" s="6" t="s">
        <v>49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9" x14ac:dyDescent="0.25">
      <c r="A15" s="6" t="s">
        <v>32</v>
      </c>
      <c r="B15" s="14">
        <v>-3399653</v>
      </c>
      <c r="C15" s="14">
        <v>-6381495</v>
      </c>
      <c r="D15" s="14">
        <v>-9871419</v>
      </c>
      <c r="E15" s="14">
        <v>-3399653</v>
      </c>
      <c r="F15" s="14">
        <v>-6381495</v>
      </c>
      <c r="G15" s="14">
        <v>-8716697</v>
      </c>
      <c r="H15" s="14">
        <v>-2995500</v>
      </c>
      <c r="I15" s="31">
        <v>-6381495</v>
      </c>
    </row>
    <row r="16" spans="1:9" x14ac:dyDescent="0.25">
      <c r="A16" s="3"/>
      <c r="B16" s="20">
        <f t="shared" ref="B16:I16" si="0">SUM(B8:B15)</f>
        <v>4141147</v>
      </c>
      <c r="C16" s="20">
        <f t="shared" si="0"/>
        <v>27712233</v>
      </c>
      <c r="D16" s="20">
        <f t="shared" si="0"/>
        <v>56767565</v>
      </c>
      <c r="E16" s="20">
        <f t="shared" si="0"/>
        <v>4141147</v>
      </c>
      <c r="F16" s="20">
        <f t="shared" si="0"/>
        <v>27712233</v>
      </c>
      <c r="G16" s="20">
        <f t="shared" si="0"/>
        <v>2487437</v>
      </c>
      <c r="H16" s="20">
        <f t="shared" si="0"/>
        <v>36780401</v>
      </c>
      <c r="I16" s="20">
        <f t="shared" si="0"/>
        <v>27712233</v>
      </c>
    </row>
    <row r="17" spans="1:9" x14ac:dyDescent="0.25">
      <c r="B17" s="14"/>
      <c r="C17" s="14"/>
      <c r="D17" s="14"/>
      <c r="E17" s="15"/>
      <c r="F17" s="1"/>
    </row>
    <row r="18" spans="1:9" x14ac:dyDescent="0.25">
      <c r="A18" s="30" t="s">
        <v>93</v>
      </c>
      <c r="B18" s="14"/>
      <c r="C18" s="14"/>
      <c r="D18" s="14"/>
      <c r="E18" s="14"/>
      <c r="F18" s="1"/>
    </row>
    <row r="19" spans="1:9" x14ac:dyDescent="0.25">
      <c r="A19" s="6" t="s">
        <v>33</v>
      </c>
      <c r="B19" s="14">
        <v>-70659617</v>
      </c>
      <c r="C19" s="14">
        <v>-22351089</v>
      </c>
      <c r="D19" s="14">
        <v>-6530938</v>
      </c>
      <c r="E19" s="14">
        <v>-70659617</v>
      </c>
      <c r="F19" s="14">
        <v>-22351089</v>
      </c>
      <c r="G19" s="14">
        <v>-36610536</v>
      </c>
      <c r="H19" s="14">
        <v>-109574275</v>
      </c>
      <c r="I19" s="14">
        <v>-22351089</v>
      </c>
    </row>
    <row r="20" spans="1:9" x14ac:dyDescent="0.25">
      <c r="A20" s="6" t="s">
        <v>57</v>
      </c>
      <c r="B20" s="14">
        <v>1555000</v>
      </c>
      <c r="C20" s="14">
        <v>6705000</v>
      </c>
      <c r="D20" s="14">
        <v>0</v>
      </c>
      <c r="E20" s="14">
        <v>1555000</v>
      </c>
      <c r="F20" s="14">
        <v>6705000</v>
      </c>
      <c r="G20" s="14">
        <v>6705000</v>
      </c>
      <c r="I20" s="14">
        <v>6705000</v>
      </c>
    </row>
    <row r="21" spans="1:9" x14ac:dyDescent="0.25">
      <c r="A21" s="5" t="s">
        <v>14</v>
      </c>
      <c r="B21" s="14">
        <v>-49772943</v>
      </c>
      <c r="C21" s="14">
        <v>-132695754</v>
      </c>
      <c r="D21" s="14">
        <v>-62483668</v>
      </c>
      <c r="E21" s="14">
        <v>0</v>
      </c>
      <c r="F21" s="14">
        <v>-132695754</v>
      </c>
      <c r="G21" s="14">
        <v>-200443637</v>
      </c>
      <c r="I21" s="14">
        <v>-132695754</v>
      </c>
    </row>
    <row r="22" spans="1:9" x14ac:dyDescent="0.25">
      <c r="A22" s="5" t="s">
        <v>106</v>
      </c>
      <c r="B22" s="14"/>
      <c r="C22" s="14"/>
      <c r="D22" s="14"/>
      <c r="E22" s="14"/>
      <c r="F22" s="14"/>
      <c r="G22" s="14"/>
      <c r="I22" s="14">
        <v>-59889220</v>
      </c>
    </row>
    <row r="23" spans="1:9" x14ac:dyDescent="0.25">
      <c r="A23" s="5" t="s">
        <v>50</v>
      </c>
      <c r="B23" s="14">
        <v>0</v>
      </c>
      <c r="C23" s="14">
        <v>814092</v>
      </c>
      <c r="D23" s="14">
        <v>79696</v>
      </c>
      <c r="E23" s="14">
        <v>0</v>
      </c>
      <c r="F23" s="14">
        <v>814092</v>
      </c>
      <c r="G23" s="14">
        <v>829922</v>
      </c>
      <c r="I23" s="14">
        <v>814092</v>
      </c>
    </row>
    <row r="24" spans="1:9" x14ac:dyDescent="0.25">
      <c r="A24" s="5" t="s">
        <v>34</v>
      </c>
      <c r="B24" s="14">
        <v>0</v>
      </c>
      <c r="C24" s="14">
        <v>-59889220</v>
      </c>
      <c r="D24" s="14">
        <v>-75163</v>
      </c>
      <c r="E24" s="14">
        <v>-49772943</v>
      </c>
      <c r="F24" s="14">
        <v>-59889220</v>
      </c>
      <c r="G24" s="14">
        <v>-60570018</v>
      </c>
    </row>
    <row r="25" spans="1:9" x14ac:dyDescent="0.25">
      <c r="A25" s="3"/>
      <c r="B25" s="20">
        <f t="shared" ref="B25:I25" si="1">SUM(B19:B24)</f>
        <v>-118877560</v>
      </c>
      <c r="C25" s="20">
        <f t="shared" si="1"/>
        <v>-207416971</v>
      </c>
      <c r="D25" s="20">
        <f t="shared" si="1"/>
        <v>-69010073</v>
      </c>
      <c r="E25" s="20">
        <f t="shared" si="1"/>
        <v>-118877560</v>
      </c>
      <c r="F25" s="20">
        <f t="shared" si="1"/>
        <v>-207416971</v>
      </c>
      <c r="G25" s="20">
        <f t="shared" si="1"/>
        <v>-290089269</v>
      </c>
      <c r="H25" s="20">
        <f t="shared" si="1"/>
        <v>-109574275</v>
      </c>
      <c r="I25" s="20">
        <f t="shared" si="1"/>
        <v>-207416971</v>
      </c>
    </row>
    <row r="26" spans="1:9" x14ac:dyDescent="0.25">
      <c r="B26" s="14"/>
      <c r="C26" s="14"/>
      <c r="D26" s="14"/>
      <c r="E26" s="14"/>
      <c r="F26" s="1"/>
    </row>
    <row r="27" spans="1:9" x14ac:dyDescent="0.25">
      <c r="A27" s="30" t="s">
        <v>94</v>
      </c>
      <c r="B27" s="14"/>
      <c r="C27" s="14"/>
      <c r="D27" s="14"/>
      <c r="E27" s="14"/>
      <c r="F27" s="1"/>
    </row>
    <row r="28" spans="1:9" x14ac:dyDescent="0.25">
      <c r="A28" s="6" t="s">
        <v>40</v>
      </c>
      <c r="B28" s="14">
        <v>0</v>
      </c>
      <c r="C28" s="14">
        <v>0</v>
      </c>
      <c r="D28" s="14">
        <v>0</v>
      </c>
      <c r="E28" s="14">
        <v>0</v>
      </c>
      <c r="F28" s="1">
        <v>0</v>
      </c>
      <c r="G28" s="14">
        <v>0</v>
      </c>
    </row>
    <row r="29" spans="1:9" x14ac:dyDescent="0.25">
      <c r="A29" s="6" t="s">
        <v>60</v>
      </c>
      <c r="B29" s="14">
        <v>61885376</v>
      </c>
      <c r="C29" s="14">
        <v>123641208</v>
      </c>
      <c r="D29" s="14">
        <v>28422900</v>
      </c>
      <c r="E29" s="14">
        <v>61885376</v>
      </c>
      <c r="F29" s="1">
        <v>123641208</v>
      </c>
      <c r="G29" s="14">
        <v>157846219</v>
      </c>
      <c r="H29" s="14">
        <v>-21871300</v>
      </c>
      <c r="I29" s="14">
        <v>123641208</v>
      </c>
    </row>
    <row r="30" spans="1:9" x14ac:dyDescent="0.25">
      <c r="A30" s="6" t="s">
        <v>41</v>
      </c>
      <c r="B30" s="14">
        <v>-5635</v>
      </c>
      <c r="C30" s="14">
        <v>-58773988</v>
      </c>
      <c r="D30" s="14">
        <v>-57486188</v>
      </c>
      <c r="E30" s="14">
        <v>-5635</v>
      </c>
      <c r="F30" s="14">
        <v>-58773988</v>
      </c>
      <c r="G30" s="14">
        <v>-60236943</v>
      </c>
      <c r="I30" s="14">
        <v>-58773988</v>
      </c>
    </row>
    <row r="31" spans="1:9" x14ac:dyDescent="0.25">
      <c r="A31" s="6" t="s">
        <v>51</v>
      </c>
      <c r="B31" s="14"/>
      <c r="C31" s="14"/>
      <c r="D31" s="14">
        <v>-479996</v>
      </c>
      <c r="E31" s="14">
        <v>0</v>
      </c>
      <c r="F31" s="14">
        <v>0</v>
      </c>
      <c r="G31" s="14">
        <v>0</v>
      </c>
    </row>
    <row r="32" spans="1:9" x14ac:dyDescent="0.25">
      <c r="A32" s="6" t="s">
        <v>36</v>
      </c>
      <c r="B32" s="14"/>
      <c r="C32" s="14"/>
      <c r="D32" s="14">
        <v>0</v>
      </c>
      <c r="E32" s="14">
        <v>0</v>
      </c>
      <c r="F32" s="14">
        <v>0</v>
      </c>
      <c r="G32" s="14">
        <v>0</v>
      </c>
    </row>
    <row r="33" spans="1:9" x14ac:dyDescent="0.25">
      <c r="A33" s="6" t="s">
        <v>37</v>
      </c>
      <c r="B33" s="14"/>
      <c r="C33" s="14"/>
      <c r="D33" s="14">
        <v>0</v>
      </c>
      <c r="E33" s="14">
        <v>0</v>
      </c>
      <c r="F33" s="1">
        <v>0</v>
      </c>
      <c r="G33" s="14">
        <v>0</v>
      </c>
    </row>
    <row r="34" spans="1:9" x14ac:dyDescent="0.25">
      <c r="A34" s="3"/>
      <c r="B34" s="21">
        <f t="shared" ref="B34:D34" si="2">SUM(B28:B33)</f>
        <v>61879741</v>
      </c>
      <c r="C34" s="21">
        <f t="shared" si="2"/>
        <v>64867220</v>
      </c>
      <c r="D34" s="21">
        <f t="shared" si="2"/>
        <v>-29543284</v>
      </c>
      <c r="E34" s="21">
        <f>SUM(E28:E33)</f>
        <v>61879741</v>
      </c>
      <c r="F34" s="21">
        <f>SUM(F28:F33)</f>
        <v>64867220</v>
      </c>
      <c r="G34" s="21">
        <f>SUM(G28:G33)</f>
        <v>97609276</v>
      </c>
      <c r="H34" s="21">
        <f>SUM(H28:H33)</f>
        <v>-21871300</v>
      </c>
      <c r="I34" s="21">
        <f>SUM(I28:I33)</f>
        <v>64867220</v>
      </c>
    </row>
    <row r="35" spans="1:9" x14ac:dyDescent="0.25">
      <c r="B35" s="14"/>
      <c r="C35" s="14"/>
      <c r="D35" s="14"/>
      <c r="E35" s="14"/>
      <c r="F35" s="1"/>
    </row>
    <row r="36" spans="1:9" x14ac:dyDescent="0.25">
      <c r="A36" s="3" t="s">
        <v>95</v>
      </c>
      <c r="B36" s="13">
        <f t="shared" ref="B36:I36" si="3">SUM(B16,B25,B34)</f>
        <v>-52856672</v>
      </c>
      <c r="C36" s="13">
        <f t="shared" si="3"/>
        <v>-114837518</v>
      </c>
      <c r="D36" s="13">
        <f t="shared" si="3"/>
        <v>-41785792</v>
      </c>
      <c r="E36" s="13">
        <f t="shared" si="3"/>
        <v>-52856672</v>
      </c>
      <c r="F36" s="13">
        <f t="shared" si="3"/>
        <v>-114837518</v>
      </c>
      <c r="G36" s="13">
        <f t="shared" si="3"/>
        <v>-189992556</v>
      </c>
      <c r="H36" s="13">
        <f t="shared" si="3"/>
        <v>-94665174</v>
      </c>
      <c r="I36" s="13">
        <f t="shared" si="3"/>
        <v>-114837518</v>
      </c>
    </row>
    <row r="37" spans="1:9" x14ac:dyDescent="0.25">
      <c r="A37" s="33" t="s">
        <v>96</v>
      </c>
      <c r="B37" s="14">
        <v>1028581359</v>
      </c>
      <c r="C37" s="14">
        <v>1028581359</v>
      </c>
      <c r="D37" s="14">
        <v>1172035106</v>
      </c>
      <c r="E37" s="14">
        <v>1028581359</v>
      </c>
      <c r="F37" s="1">
        <v>1028581359</v>
      </c>
      <c r="G37" s="14">
        <v>1028581359</v>
      </c>
      <c r="H37" s="14">
        <v>666846966</v>
      </c>
      <c r="I37" s="14">
        <v>1028581359</v>
      </c>
    </row>
    <row r="38" spans="1:9" x14ac:dyDescent="0.25">
      <c r="A38" s="30" t="s">
        <v>104</v>
      </c>
      <c r="B38" s="14">
        <v>0</v>
      </c>
      <c r="C38" s="14">
        <v>0</v>
      </c>
      <c r="D38" s="14">
        <v>0</v>
      </c>
      <c r="E38" s="14">
        <v>0</v>
      </c>
      <c r="F38" s="1">
        <v>0</v>
      </c>
      <c r="G38" s="14">
        <v>2124</v>
      </c>
      <c r="H38" s="14">
        <v>1155</v>
      </c>
      <c r="I38" s="14">
        <v>609</v>
      </c>
    </row>
    <row r="39" spans="1:9" x14ac:dyDescent="0.25">
      <c r="A39" s="30" t="s">
        <v>97</v>
      </c>
      <c r="B39" s="13">
        <f>SUM(B36:B38)</f>
        <v>975724687</v>
      </c>
      <c r="C39" s="13">
        <f t="shared" ref="C39:I39" si="4">SUM(C36:C38)</f>
        <v>913743841</v>
      </c>
      <c r="D39" s="13">
        <f t="shared" si="4"/>
        <v>1130249314</v>
      </c>
      <c r="E39" s="13">
        <f t="shared" si="4"/>
        <v>975724687</v>
      </c>
      <c r="F39" s="13">
        <f t="shared" si="4"/>
        <v>913743841</v>
      </c>
      <c r="G39" s="13">
        <f t="shared" si="4"/>
        <v>838590927</v>
      </c>
      <c r="H39" s="13">
        <f t="shared" si="4"/>
        <v>572182947</v>
      </c>
      <c r="I39" s="13">
        <f t="shared" si="4"/>
        <v>913744450</v>
      </c>
    </row>
    <row r="40" spans="1:9" x14ac:dyDescent="0.25">
      <c r="B40" s="13"/>
      <c r="C40" s="13"/>
      <c r="D40" s="13"/>
      <c r="E40" s="13"/>
      <c r="F40" s="1"/>
    </row>
    <row r="41" spans="1:9" ht="15.75" x14ac:dyDescent="0.25">
      <c r="A41" s="4"/>
      <c r="B41" s="22"/>
      <c r="C41" s="22"/>
      <c r="D41" s="22"/>
      <c r="E41" s="22"/>
      <c r="F41" s="1"/>
    </row>
    <row r="42" spans="1:9" x14ac:dyDescent="0.25">
      <c r="B42" s="1"/>
      <c r="C42" s="1"/>
      <c r="D42" s="1"/>
      <c r="E42" s="1"/>
      <c r="F42" s="1"/>
    </row>
    <row r="43" spans="1:9" x14ac:dyDescent="0.25">
      <c r="B43" s="1"/>
      <c r="C43" s="1"/>
      <c r="D43" s="1"/>
      <c r="E43" s="1"/>
      <c r="F43" s="1"/>
    </row>
    <row r="44" spans="1:9" x14ac:dyDescent="0.25">
      <c r="A44" s="30" t="s">
        <v>98</v>
      </c>
      <c r="B44" s="12">
        <f>B16/('1'!B46/10)</f>
        <v>3.4897266969362954E-2</v>
      </c>
      <c r="C44" s="11">
        <f>C16/('1'!C46/10)</f>
        <v>0.23352979097776294</v>
      </c>
      <c r="D44" s="11">
        <f>D16/('1'!D46/10)</f>
        <v>0.47837781923840533</v>
      </c>
      <c r="E44" s="11">
        <f>E16/('1'!E46/10)</f>
        <v>3.4897266969362954E-2</v>
      </c>
      <c r="F44" s="11">
        <f>F16/('1'!F46/10)</f>
        <v>0.23352979097776294</v>
      </c>
      <c r="G44" s="11">
        <f>G16/('1'!G46/10)</f>
        <v>2.0961524200534605E-2</v>
      </c>
      <c r="H44" s="11">
        <f>H16/('1'!H46/10)</f>
        <v>0.30994685118331328</v>
      </c>
      <c r="I44" s="11">
        <f>I16/('1'!I46/10)</f>
        <v>0.23352979097776294</v>
      </c>
    </row>
    <row r="45" spans="1:9" x14ac:dyDescent="0.25">
      <c r="A45" s="30" t="s">
        <v>99</v>
      </c>
      <c r="B45">
        <v>370455859.39999998</v>
      </c>
      <c r="C45">
        <v>367183681.69999999</v>
      </c>
      <c r="D45">
        <v>363724056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9" sqref="A19"/>
    </sheetView>
  </sheetViews>
  <sheetFormatPr defaultRowHeight="15" x14ac:dyDescent="0.25"/>
  <cols>
    <col min="1" max="1" width="34.85546875" bestFit="1" customWidth="1"/>
    <col min="2" max="3" width="9.5703125" bestFit="1" customWidth="1"/>
    <col min="4" max="5" width="10.5703125" bestFit="1" customWidth="1"/>
    <col min="6" max="6" width="11" bestFit="1" customWidth="1"/>
    <col min="7" max="7" width="9.5703125" bestFit="1" customWidth="1"/>
  </cols>
  <sheetData>
    <row r="1" spans="1:8" ht="15.75" x14ac:dyDescent="0.25">
      <c r="A1" s="4" t="s">
        <v>12</v>
      </c>
    </row>
    <row r="2" spans="1:8" x14ac:dyDescent="0.25">
      <c r="A2" s="3" t="s">
        <v>70</v>
      </c>
    </row>
    <row r="3" spans="1:8" ht="15.75" x14ac:dyDescent="0.25">
      <c r="A3" s="4" t="s">
        <v>67</v>
      </c>
    </row>
    <row r="4" spans="1:8" ht="15.75" x14ac:dyDescent="0.25">
      <c r="B4" s="4"/>
      <c r="C4" s="4"/>
      <c r="D4" s="4" t="s">
        <v>58</v>
      </c>
      <c r="E4" s="4" t="s">
        <v>62</v>
      </c>
      <c r="F4" s="4" t="s">
        <v>63</v>
      </c>
    </row>
    <row r="5" spans="1:8" ht="15.75" x14ac:dyDescent="0.25">
      <c r="A5" s="3"/>
      <c r="B5" s="8"/>
      <c r="C5" s="8"/>
      <c r="D5" s="8">
        <v>43373</v>
      </c>
      <c r="E5" s="8">
        <v>43465</v>
      </c>
      <c r="F5" s="8">
        <v>43190</v>
      </c>
    </row>
    <row r="6" spans="1:8" x14ac:dyDescent="0.25">
      <c r="A6" s="6" t="s">
        <v>71</v>
      </c>
      <c r="B6" s="23" t="e">
        <f>'2'!#REF!/'1'!#REF!</f>
        <v>#REF!</v>
      </c>
      <c r="C6" s="23" t="e">
        <f>'2'!#REF!/'1'!#REF!</f>
        <v>#REF!</v>
      </c>
      <c r="D6" s="23">
        <f>'2'!B31/'1'!B25</f>
        <v>1.2419667533294364E-2</v>
      </c>
      <c r="E6" s="23">
        <f>'2'!C31/'1'!C25</f>
        <v>1.8926071453463474E-2</v>
      </c>
      <c r="F6" s="23">
        <f>'2'!D31/'1'!D25</f>
        <v>1.4944836792385049E-2</v>
      </c>
      <c r="G6" s="23">
        <f>'2'!E31/'1'!E25</f>
        <v>1.2419667533294364E-2</v>
      </c>
      <c r="H6" s="23">
        <f>'2'!F31/'1'!F25</f>
        <v>1.8926071453463474E-2</v>
      </c>
    </row>
    <row r="7" spans="1:8" x14ac:dyDescent="0.25">
      <c r="A7" s="6" t="s">
        <v>72</v>
      </c>
      <c r="B7" s="23" t="e">
        <f>'2'!#REF!/'1'!#REF!</f>
        <v>#REF!</v>
      </c>
      <c r="C7" s="23" t="e">
        <f>'2'!#REF!/'1'!#REF!</f>
        <v>#REF!</v>
      </c>
      <c r="D7" s="23">
        <f>'2'!B31/'1'!B45</f>
        <v>1.3187534428291998E-2</v>
      </c>
      <c r="E7" s="23">
        <f>'2'!C31/'1'!C45</f>
        <v>2.0552551968161172E-2</v>
      </c>
      <c r="F7" s="23">
        <f>'2'!D31/'1'!D45</f>
        <v>1.5958518014546719E-2</v>
      </c>
      <c r="G7" s="23">
        <f>'2'!E31/'1'!E45</f>
        <v>1.3187534428291998E-2</v>
      </c>
      <c r="H7" s="23">
        <f>'2'!F31/'1'!F45</f>
        <v>2.0552551968161172E-2</v>
      </c>
    </row>
    <row r="8" spans="1:8" x14ac:dyDescent="0.25">
      <c r="A8" s="6" t="s">
        <v>52</v>
      </c>
      <c r="B8" s="25" t="e">
        <f>'1'!#REF!/'1'!#REF!</f>
        <v>#REF!</v>
      </c>
      <c r="C8" s="25" t="e">
        <f>'1'!#REF!/'1'!#REF!</f>
        <v>#REF!</v>
      </c>
      <c r="D8" s="25">
        <f>'1'!B30/'1'!B45</f>
        <v>0</v>
      </c>
      <c r="E8" s="25">
        <f>'1'!C30/'1'!C45</f>
        <v>0</v>
      </c>
      <c r="F8" s="25">
        <f>'1'!D30/'1'!D45</f>
        <v>0</v>
      </c>
      <c r="G8" s="25">
        <f>'1'!E30/'1'!E45</f>
        <v>0</v>
      </c>
      <c r="H8" s="25">
        <f>'1'!F30/'1'!F45</f>
        <v>0</v>
      </c>
    </row>
    <row r="9" spans="1:8" x14ac:dyDescent="0.25">
      <c r="A9" s="6" t="s">
        <v>53</v>
      </c>
      <c r="B9" s="24" t="e">
        <f>'1'!#REF!/'1'!#REF!</f>
        <v>#REF!</v>
      </c>
      <c r="C9" s="24" t="e">
        <f>'1'!#REF!/'1'!#REF!</f>
        <v>#REF!</v>
      </c>
      <c r="D9" s="24">
        <f>'1'!B16/'1'!B33</f>
        <v>8.1064619907997617</v>
      </c>
      <c r="E9" s="24">
        <f>'1'!C16/'1'!C33</f>
        <v>5.2886684758524147</v>
      </c>
      <c r="F9" s="24">
        <f>'1'!D16/'1'!D33</f>
        <v>7.7065867309067828</v>
      </c>
      <c r="G9" s="24">
        <f>'1'!E16/'1'!E33</f>
        <v>8.1064619907997617</v>
      </c>
      <c r="H9" s="24">
        <f>'1'!F16/'1'!F33</f>
        <v>5.2886684758524147</v>
      </c>
    </row>
    <row r="10" spans="1:8" x14ac:dyDescent="0.25">
      <c r="A10" s="6" t="s">
        <v>73</v>
      </c>
      <c r="B10" s="23" t="e">
        <f>'2'!#REF!/'2'!#REF!</f>
        <v>#REF!</v>
      </c>
      <c r="C10" s="23" t="e">
        <f>'2'!#REF!/'2'!#REF!</f>
        <v>#REF!</v>
      </c>
      <c r="D10" s="23">
        <f>'2'!B31/'2'!B7</f>
        <v>0.47546413890561851</v>
      </c>
      <c r="E10" s="23">
        <f>'2'!C31/'2'!C7</f>
        <v>0.42693617991333321</v>
      </c>
      <c r="F10" s="23">
        <f>'2'!D31/'2'!D7</f>
        <v>0.28956415082053505</v>
      </c>
      <c r="G10" s="23">
        <f>'2'!E31/'2'!E7</f>
        <v>0.47546413890561851</v>
      </c>
      <c r="H10" s="23">
        <f>'2'!F31/'2'!F7</f>
        <v>0.42693617991333321</v>
      </c>
    </row>
    <row r="11" spans="1:8" x14ac:dyDescent="0.25">
      <c r="A11" t="s">
        <v>54</v>
      </c>
      <c r="B11" s="23" t="e">
        <f>'2'!#REF!/'2'!#REF!</f>
        <v>#REF!</v>
      </c>
      <c r="C11" s="23" t="e">
        <f>'2'!#REF!/'2'!#REF!</f>
        <v>#REF!</v>
      </c>
      <c r="D11" s="23">
        <f>'2'!B16/'2'!B7</f>
        <v>0.43213900893714829</v>
      </c>
      <c r="E11" s="23">
        <f>'2'!C16/'2'!C7</f>
        <v>0.37623918323332678</v>
      </c>
      <c r="F11" s="23">
        <f>'2'!D16/'2'!D7</f>
        <v>8.5952089406881663E-2</v>
      </c>
      <c r="G11" s="23">
        <f>'2'!E16/'2'!E7</f>
        <v>0.43213900893714829</v>
      </c>
      <c r="H11" s="23">
        <f>'2'!F16/'2'!F7</f>
        <v>0.37623918323332678</v>
      </c>
    </row>
    <row r="12" spans="1:8" x14ac:dyDescent="0.25">
      <c r="A12" s="6" t="s">
        <v>74</v>
      </c>
      <c r="B12" s="23" t="e">
        <f>'2'!#REF!/('1'!#REF!+'1'!#REF!)</f>
        <v>#REF!</v>
      </c>
      <c r="C12" s="23" t="e">
        <f>'2'!#REF!/('1'!#REF!+'1'!#REF!)</f>
        <v>#REF!</v>
      </c>
      <c r="D12" s="23">
        <f>'2'!B31/('1'!B45+'1'!B30)</f>
        <v>1.3187534428291998E-2</v>
      </c>
      <c r="E12" s="23">
        <f>'2'!C31/('1'!C45+'1'!C30)</f>
        <v>2.0552551968161172E-2</v>
      </c>
      <c r="F12" s="23">
        <f>'2'!D31/('1'!D45+'1'!D30)</f>
        <v>1.5958518014546719E-2</v>
      </c>
      <c r="G12" s="23">
        <f>'2'!E31/('1'!E45+'1'!E30)</f>
        <v>1.3187534428291998E-2</v>
      </c>
      <c r="H12" s="23">
        <f>'2'!F31/('1'!F45+'1'!F30)</f>
        <v>2.0552551968161172E-2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2020-04-12T16:29:58Z</dcterms:modified>
</cp:coreProperties>
</file>