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FS Template\Formate_2\Q\"/>
    </mc:Choice>
  </mc:AlternateContent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B25" i="2"/>
  <c r="C25" i="2"/>
  <c r="D25" i="2"/>
  <c r="E25" i="2"/>
  <c r="F25" i="2"/>
  <c r="G25" i="2"/>
  <c r="G46" i="1"/>
  <c r="G45" i="1"/>
  <c r="G39" i="1"/>
  <c r="G29" i="1"/>
  <c r="G37" i="1" s="1"/>
  <c r="G25" i="1"/>
  <c r="G12" i="1"/>
  <c r="G8" i="1"/>
  <c r="G30" i="3"/>
  <c r="G24" i="3"/>
  <c r="G17" i="3"/>
  <c r="G32" i="3" s="1"/>
  <c r="G18" i="2"/>
  <c r="G14" i="2"/>
  <c r="G15" i="2" s="1"/>
  <c r="G19" i="2" l="1"/>
  <c r="G21" i="2" s="1"/>
  <c r="G24" i="2" s="1"/>
  <c r="G43" i="1"/>
  <c r="G20" i="1"/>
  <c r="C46" i="1"/>
  <c r="D46" i="1"/>
  <c r="E46" i="1"/>
  <c r="F46" i="1"/>
  <c r="B46" i="1"/>
  <c r="G29" i="2" l="1"/>
  <c r="G33" i="2" s="1"/>
  <c r="D17" i="3"/>
  <c r="E18" i="2" l="1"/>
  <c r="D18" i="2"/>
  <c r="D14" i="2"/>
  <c r="B29" i="1" l="1"/>
  <c r="B12" i="1"/>
  <c r="C12" i="1"/>
  <c r="D8" i="1"/>
  <c r="D20" i="1" s="1"/>
  <c r="D12" i="1"/>
  <c r="D29" i="1"/>
  <c r="E29" i="1"/>
  <c r="F30" i="3" l="1"/>
  <c r="F24" i="3"/>
  <c r="F17" i="3"/>
  <c r="F18" i="2"/>
  <c r="F14" i="2"/>
  <c r="F29" i="1"/>
  <c r="F25" i="1"/>
  <c r="F39" i="1"/>
  <c r="F12" i="1"/>
  <c r="F8" i="1"/>
  <c r="F37" i="3" l="1"/>
  <c r="F20" i="1"/>
  <c r="F9" i="4"/>
  <c r="F32" i="3"/>
  <c r="F8" i="4"/>
  <c r="F37" i="1"/>
  <c r="F15" i="2"/>
  <c r="F45" i="1"/>
  <c r="F43" i="1" l="1"/>
  <c r="F19" i="2"/>
  <c r="F11" i="4"/>
  <c r="F21" i="2" l="1"/>
  <c r="C17" i="3"/>
  <c r="B17" i="3"/>
  <c r="B37" i="3" l="1"/>
  <c r="C37" i="3"/>
  <c r="F24" i="2"/>
  <c r="F29" i="2" s="1"/>
  <c r="C14" i="2"/>
  <c r="D15" i="2"/>
  <c r="E14" i="2"/>
  <c r="C18" i="2"/>
  <c r="B18" i="2"/>
  <c r="B14" i="2"/>
  <c r="F10" i="4" l="1"/>
  <c r="F7" i="4"/>
  <c r="F33" i="2"/>
  <c r="F12" i="4"/>
  <c r="F6" i="4"/>
  <c r="D19" i="2"/>
  <c r="C15" i="2"/>
  <c r="D11" i="4"/>
  <c r="E15" i="2"/>
  <c r="B15" i="2"/>
  <c r="E12" i="1"/>
  <c r="C29" i="1"/>
  <c r="C19" i="2" l="1"/>
  <c r="E19" i="2"/>
  <c r="B11" i="4"/>
  <c r="C11" i="4"/>
  <c r="D9" i="4"/>
  <c r="E9" i="4"/>
  <c r="B19" i="2"/>
  <c r="E11" i="4"/>
  <c r="D21" i="2"/>
  <c r="E24" i="3"/>
  <c r="E30" i="3"/>
  <c r="E17" i="3"/>
  <c r="D30" i="3"/>
  <c r="D24" i="3"/>
  <c r="C24" i="3"/>
  <c r="B24" i="3"/>
  <c r="E8" i="1"/>
  <c r="D25" i="1"/>
  <c r="C9" i="4"/>
  <c r="B8" i="1"/>
  <c r="B20" i="1" s="1"/>
  <c r="C30" i="3"/>
  <c r="B30" i="3"/>
  <c r="B32" i="3" l="1"/>
  <c r="E37" i="3"/>
  <c r="B21" i="2"/>
  <c r="D24" i="2"/>
  <c r="D29" i="2" s="1"/>
  <c r="C21" i="2"/>
  <c r="D37" i="1"/>
  <c r="E21" i="2"/>
  <c r="D37" i="3"/>
  <c r="E32" i="3"/>
  <c r="C32" i="3"/>
  <c r="E25" i="1"/>
  <c r="E39" i="1"/>
  <c r="E24" i="2" l="1"/>
  <c r="E29" i="2" s="1"/>
  <c r="C24" i="2"/>
  <c r="C29" i="2" s="1"/>
  <c r="B24" i="2"/>
  <c r="B29" i="2" s="1"/>
  <c r="E45" i="1"/>
  <c r="E37" i="1"/>
  <c r="E43" i="1" s="1"/>
  <c r="D32" i="3"/>
  <c r="E8" i="4"/>
  <c r="C25" i="1"/>
  <c r="C8" i="1"/>
  <c r="D10" i="4" l="1"/>
  <c r="D33" i="2"/>
  <c r="C37" i="1"/>
  <c r="B25" i="1"/>
  <c r="E12" i="4" l="1"/>
  <c r="E10" i="4"/>
  <c r="E33" i="2"/>
  <c r="E7" i="4"/>
  <c r="C33" i="2"/>
  <c r="C10" i="4"/>
  <c r="B33" i="2"/>
  <c r="B10" i="4"/>
  <c r="B39" i="1" l="1"/>
  <c r="B9" i="4"/>
  <c r="C39" i="1"/>
  <c r="D39" i="1"/>
  <c r="C45" i="1" l="1"/>
  <c r="B45" i="1"/>
  <c r="D45" i="1"/>
  <c r="D43" i="1"/>
  <c r="C12" i="4"/>
  <c r="C7" i="4"/>
  <c r="C8" i="4"/>
  <c r="B8" i="4"/>
  <c r="B12" i="4"/>
  <c r="B7" i="4"/>
  <c r="D12" i="4"/>
  <c r="D8" i="4"/>
  <c r="D7" i="4"/>
  <c r="B37" i="1"/>
  <c r="B6" i="4"/>
  <c r="D6" i="4"/>
  <c r="C43" i="1"/>
  <c r="C20" i="1"/>
  <c r="B43" i="1" l="1"/>
  <c r="C6" i="4"/>
  <c r="E20" i="1"/>
  <c r="E6" i="4" l="1"/>
</calcChain>
</file>

<file path=xl/sharedStrings.xml><?xml version="1.0" encoding="utf-8"?>
<sst xmlns="http://schemas.openxmlformats.org/spreadsheetml/2006/main" count="119" uniqueCount="90">
  <si>
    <t>ASSETS</t>
  </si>
  <si>
    <t>NON CURRENT ASSETS</t>
  </si>
  <si>
    <t xml:space="preserve">Property,Plant  and  Equipment </t>
  </si>
  <si>
    <t>CURRENT ASSETS</t>
  </si>
  <si>
    <t>Share Capital</t>
  </si>
  <si>
    <t>Retained Earnings</t>
  </si>
  <si>
    <t>Inventories</t>
  </si>
  <si>
    <t>Advances, Deposits &amp; Pre-Payments</t>
  </si>
  <si>
    <t>Capital Work in Progress</t>
  </si>
  <si>
    <t>Non Current Liabilities</t>
  </si>
  <si>
    <t>Accounts Receivables</t>
  </si>
  <si>
    <t>Deferred Tax Liabilities</t>
  </si>
  <si>
    <t>Cash and Cash Equivalents</t>
  </si>
  <si>
    <t>Term Loan - interest bearing</t>
  </si>
  <si>
    <t>Interest paid</t>
  </si>
  <si>
    <t>Dividend paid</t>
  </si>
  <si>
    <t>Due From affiliated companies</t>
  </si>
  <si>
    <t xml:space="preserve">Accounts Payable </t>
  </si>
  <si>
    <t xml:space="preserve">Supplies and expenses payable </t>
  </si>
  <si>
    <t xml:space="preserve">Due to affiliated companies </t>
  </si>
  <si>
    <t xml:space="preserve">Other Liabilities </t>
  </si>
  <si>
    <t>Dividend Payable</t>
  </si>
  <si>
    <t>Income tax Payable</t>
  </si>
  <si>
    <t>Short Term Investments (FDR)</t>
  </si>
  <si>
    <t>Net earnings on petroleum products</t>
  </si>
  <si>
    <t>Administrative, selling and distribution expenses</t>
  </si>
  <si>
    <t>Other operating income -petroleum trade</t>
  </si>
  <si>
    <t>Contribution to Workers' Profits Participation and Welfare Fund</t>
  </si>
  <si>
    <t>Current year tax</t>
  </si>
  <si>
    <t>Deferred tax</t>
  </si>
  <si>
    <t>Cash Received from Customers and others</t>
  </si>
  <si>
    <t>Paid to Suppliers against Petroleum and Agro Products and others</t>
  </si>
  <si>
    <t>Income tax paid</t>
  </si>
  <si>
    <t xml:space="preserve">Capital Expenditure </t>
  </si>
  <si>
    <t>Investment on FDR</t>
  </si>
  <si>
    <t>Interest received form FDR/ SND</t>
  </si>
  <si>
    <t xml:space="preserve">Proceeds from disposal of Property , Plant and Equipment </t>
  </si>
  <si>
    <t xml:space="preserve">Reciepts of Long term Loan </t>
  </si>
  <si>
    <t>Debt to Equity</t>
  </si>
  <si>
    <t>Current Ratio</t>
  </si>
  <si>
    <t>Operating Margin</t>
  </si>
  <si>
    <t>Operating profit /loss on Agro-chemical trading</t>
  </si>
  <si>
    <t>Padma Oil Company Limited</t>
  </si>
  <si>
    <t>Prior year's tax</t>
  </si>
  <si>
    <t>Receipts against Other income</t>
  </si>
  <si>
    <t>Receipts Non-Operating income</t>
  </si>
  <si>
    <t>Payment of Interest through BPC (Net)</t>
  </si>
  <si>
    <t>Advance, Deposits and Pre-payments</t>
  </si>
  <si>
    <t>Paid against revenue expenditure and WPP &amp; WF</t>
  </si>
  <si>
    <t>Interest Income From FDR/SND</t>
  </si>
  <si>
    <t>Quarter 2</t>
  </si>
  <si>
    <t>Quarter 3</t>
  </si>
  <si>
    <t>Quarter 1</t>
  </si>
  <si>
    <t>31 sep 2018</t>
  </si>
  <si>
    <t>Financial expenses/Interest expense through BPC</t>
  </si>
  <si>
    <t xml:space="preserve">Depreciation </t>
  </si>
  <si>
    <t>Ratios</t>
  </si>
  <si>
    <t>Return on Asset (ROA)</t>
  </si>
  <si>
    <t>Return on Equity (ROE)</t>
  </si>
  <si>
    <t>Net Margin</t>
  </si>
  <si>
    <t>Return on Invested Capital (ROIC)</t>
  </si>
  <si>
    <t>Balance Sheet</t>
  </si>
  <si>
    <t>Income Statement</t>
  </si>
  <si>
    <t>Cash Flow Statement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</si>
  <si>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</si>
  <si>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</si>
  <si>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</si>
  <si>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</si>
  <si>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</si>
  <si>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</si>
  <si>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Revenues</t>
  </si>
  <si>
    <t>Operating Expenses</t>
  </si>
  <si>
    <t>Other 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</si>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</sst>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3" fillId="0" borderId="0" xfId="0" applyFont="1"/>
    <xf numFmtId="0" fontId="1" fillId="0" borderId="0" xfId="0" applyFont="1" applyFill="1" applyBorder="1"/>
    <xf numFmtId="0" fontId="0" fillId="0" borderId="0" xfId="0" applyFill="1"/>
    <xf numFmtId="10" fontId="0" fillId="0" borderId="0" xfId="1" applyNumberFormat="1" applyFont="1"/>
    <xf numFmtId="0" fontId="0" fillId="0" borderId="0" xfId="0" applyAlignment="1">
      <alignment vertical="top"/>
    </xf>
    <xf numFmtId="0" fontId="6" fillId="0" borderId="0" xfId="0" applyFont="1"/>
    <xf numFmtId="0" fontId="0" fillId="0" borderId="0" xfId="0" applyFill="1" applyBorder="1"/>
    <xf numFmtId="15" fontId="2" fillId="0" borderId="0" xfId="0" applyNumberFormat="1" applyFont="1" applyAlignment="1">
      <alignment horizontal="right"/>
    </xf>
    <xf numFmtId="15" fontId="2" fillId="0" borderId="0" xfId="0" applyNumberFormat="1" applyFont="1" applyFill="1" applyAlignment="1">
      <alignment horizontal="right"/>
    </xf>
    <xf numFmtId="15" fontId="2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2" fontId="0" fillId="0" borderId="0" xfId="0" applyNumberFormat="1"/>
    <xf numFmtId="43" fontId="1" fillId="0" borderId="0" xfId="0" applyNumberFormat="1" applyFont="1"/>
    <xf numFmtId="43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/>
    </xf>
    <xf numFmtId="41" fontId="0" fillId="0" borderId="0" xfId="0" applyNumberFormat="1" applyFont="1"/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0" fillId="0" borderId="0" xfId="0" applyNumberFormat="1" applyFill="1" applyAlignment="1">
      <alignment horizontal="center"/>
    </xf>
    <xf numFmtId="41" fontId="0" fillId="0" borderId="0" xfId="0" applyNumberFormat="1" applyFill="1" applyAlignment="1">
      <alignment horizontal="right"/>
    </xf>
    <xf numFmtId="41" fontId="2" fillId="0" borderId="0" xfId="0" applyNumberFormat="1" applyFont="1" applyFill="1" applyBorder="1" applyAlignment="1">
      <alignment horizontal="right"/>
    </xf>
    <xf numFmtId="41" fontId="1" fillId="0" borderId="0" xfId="0" applyNumberFormat="1" applyFont="1" applyBorder="1" applyAlignment="1">
      <alignment horizontal="right"/>
    </xf>
    <xf numFmtId="41" fontId="0" fillId="0" borderId="0" xfId="0" applyNumberFormat="1" applyBorder="1"/>
    <xf numFmtId="41" fontId="0" fillId="0" borderId="0" xfId="0" applyNumberFormat="1" applyFill="1" applyBorder="1"/>
    <xf numFmtId="41" fontId="0" fillId="0" borderId="0" xfId="0" applyNumberFormat="1" applyFont="1" applyFill="1" applyBorder="1"/>
    <xf numFmtId="41" fontId="1" fillId="0" borderId="0" xfId="0" applyNumberFormat="1" applyFont="1" applyFill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0" fillId="0" borderId="0" xfId="0" applyNumberFormat="1" applyFont="1" applyBorder="1" applyAlignment="1">
      <alignment horizontal="right"/>
    </xf>
    <xf numFmtId="43" fontId="1" fillId="0" borderId="0" xfId="0" applyNumberFormat="1" applyFont="1" applyFill="1" applyBorder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1" fillId="0" borderId="2" xfId="0" applyNumberFormat="1" applyFont="1" applyBorder="1"/>
    <xf numFmtId="41" fontId="6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left"/>
    </xf>
    <xf numFmtId="0" fontId="7" fillId="0" borderId="0" xfId="0" applyFont="1"/>
    <xf numFmtId="0" fontId="2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3" xfId="0" applyFont="1" applyBorder="1"/>
    <xf numFmtId="0" fontId="1" fillId="0" borderId="1" xfId="0" applyFont="1" applyBorder="1"/>
    <xf numFmtId="0" fontId="0" fillId="0" borderId="0" xfId="0" applyFont="1" applyAlignment="1"/>
    <xf numFmtId="165" fontId="0" fillId="0" borderId="0" xfId="0" applyNumberFormat="1"/>
    <xf numFmtId="0" fontId="5" fillId="0" borderId="0" xfId="0" applyFont="1" applyBorder="1"/>
    <xf numFmtId="0" fontId="0" fillId="0" borderId="0" xfId="0" applyBorder="1" applyAlignment="1">
      <alignment vertical="top"/>
    </xf>
    <xf numFmtId="0" fontId="6" fillId="0" borderId="0" xfId="0" applyFont="1" applyBorder="1"/>
    <xf numFmtId="0" fontId="2" fillId="0" borderId="0" xfId="0" applyFont="1" applyAlignment="1">
      <alignment horizontal="right"/>
    </xf>
    <xf numFmtId="15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6"/>
  <sheetViews>
    <sheetView workbookViewId="0">
      <pane xSplit="1" ySplit="5" topLeftCell="F33" activePane="bottomRight" state="frozen"/>
      <selection pane="topRight" activeCell="B1" sqref="B1"/>
      <selection pane="bottomLeft" activeCell="A6" sqref="A6"/>
      <selection pane="bottomRight" activeCell="G48" sqref="G48"/>
    </sheetView>
  </sheetViews>
  <sheetFormatPr defaultRowHeight="15" x14ac:dyDescent="0.25"/>
  <cols>
    <col min="1" max="1" width="41.125" bestFit="1" customWidth="1"/>
    <col min="2" max="2" width="15.25" bestFit="1" customWidth="1"/>
    <col min="3" max="3" width="15.25" style="9" bestFit="1" customWidth="1"/>
    <col min="4" max="4" width="16.25" style="9" bestFit="1" customWidth="1"/>
    <col min="5" max="5" width="16.75" customWidth="1"/>
    <col min="6" max="7" width="16.25" bestFit="1" customWidth="1"/>
  </cols>
  <sheetData>
    <row r="1" spans="1:23" ht="15.75" x14ac:dyDescent="0.25">
      <c r="A1" s="2" t="s">
        <v>42</v>
      </c>
    </row>
    <row r="2" spans="1:23" ht="15.75" x14ac:dyDescent="0.25">
      <c r="A2" s="2" t="s">
        <v>61</v>
      </c>
    </row>
    <row r="3" spans="1:23" ht="15.75" x14ac:dyDescent="0.25">
      <c r="A3" s="2" t="s">
        <v>89</v>
      </c>
    </row>
    <row r="4" spans="1:23" ht="15.75" x14ac:dyDescent="0.25">
      <c r="A4" s="2"/>
      <c r="B4" s="48" t="s">
        <v>50</v>
      </c>
      <c r="C4" s="48" t="s">
        <v>51</v>
      </c>
      <c r="D4" s="48" t="s">
        <v>52</v>
      </c>
      <c r="E4" s="49" t="s">
        <v>50</v>
      </c>
      <c r="F4" s="49" t="s">
        <v>51</v>
      </c>
      <c r="G4" s="61" t="s">
        <v>51</v>
      </c>
    </row>
    <row r="5" spans="1:23" ht="15.75" x14ac:dyDescent="0.25">
      <c r="B5" s="14">
        <v>43100</v>
      </c>
      <c r="C5" s="14">
        <v>42825</v>
      </c>
      <c r="D5" s="14" t="s">
        <v>53</v>
      </c>
      <c r="E5" s="14">
        <v>43465</v>
      </c>
      <c r="F5" s="14">
        <v>43190</v>
      </c>
      <c r="G5" s="62">
        <v>43555</v>
      </c>
    </row>
    <row r="6" spans="1:23" ht="15.75" x14ac:dyDescent="0.25">
      <c r="B6" s="14"/>
      <c r="C6" s="15"/>
      <c r="D6" s="15"/>
      <c r="E6" s="15"/>
    </row>
    <row r="7" spans="1:23" x14ac:dyDescent="0.25">
      <c r="A7" s="50" t="s">
        <v>0</v>
      </c>
      <c r="B7" s="23"/>
      <c r="C7" s="24"/>
      <c r="D7" s="24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x14ac:dyDescent="0.25">
      <c r="A8" s="51" t="s">
        <v>1</v>
      </c>
      <c r="B8" s="25">
        <f t="shared" ref="B8" si="0">SUM(B9:B10)</f>
        <v>20915260</v>
      </c>
      <c r="C8" s="26">
        <f>SUM(C9:C10)</f>
        <v>20580140</v>
      </c>
      <c r="D8" s="26">
        <f>SUM(D9:D10)</f>
        <v>23794720</v>
      </c>
      <c r="E8" s="26">
        <f>SUM(E9:E10)</f>
        <v>23256270</v>
      </c>
      <c r="F8" s="26">
        <f>SUM(F9:F10)</f>
        <v>25515410</v>
      </c>
      <c r="G8" s="26">
        <f>SUM(G9:G10)</f>
        <v>24343000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x14ac:dyDescent="0.25">
      <c r="A9" t="s">
        <v>2</v>
      </c>
      <c r="B9" s="23">
        <v>14359290</v>
      </c>
      <c r="C9" s="27">
        <v>14523790</v>
      </c>
      <c r="D9" s="27">
        <v>16511290</v>
      </c>
      <c r="E9" s="27">
        <v>15609070</v>
      </c>
      <c r="F9" s="23">
        <v>16045090</v>
      </c>
      <c r="G9" s="23">
        <v>16095000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x14ac:dyDescent="0.25">
      <c r="A10" t="s">
        <v>8</v>
      </c>
      <c r="B10" s="23">
        <v>6555970</v>
      </c>
      <c r="C10" s="27">
        <v>6056350</v>
      </c>
      <c r="D10" s="24">
        <v>7283430</v>
      </c>
      <c r="E10" s="23">
        <v>7647200</v>
      </c>
      <c r="F10" s="23">
        <v>9470320</v>
      </c>
      <c r="G10" s="23">
        <v>8248000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x14ac:dyDescent="0.25">
      <c r="B11" s="23"/>
      <c r="C11" s="24"/>
      <c r="D11" s="24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x14ac:dyDescent="0.25">
      <c r="A12" s="51" t="s">
        <v>3</v>
      </c>
      <c r="B12" s="26">
        <f t="shared" ref="B12:G12" si="1">SUM(B13:B18)</f>
        <v>1709886940</v>
      </c>
      <c r="C12" s="26">
        <f t="shared" si="1"/>
        <v>1299849150</v>
      </c>
      <c r="D12" s="26">
        <f t="shared" si="1"/>
        <v>1691733420</v>
      </c>
      <c r="E12" s="26">
        <f t="shared" si="1"/>
        <v>1754373440</v>
      </c>
      <c r="F12" s="26">
        <f t="shared" si="1"/>
        <v>1687565580</v>
      </c>
      <c r="G12" s="26">
        <f t="shared" si="1"/>
        <v>1538249000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x14ac:dyDescent="0.25">
      <c r="A13" s="4" t="s">
        <v>23</v>
      </c>
      <c r="B13" s="25">
        <v>28998300</v>
      </c>
      <c r="C13" s="26">
        <v>35683220</v>
      </c>
      <c r="D13" s="27">
        <v>46259350</v>
      </c>
      <c r="E13" s="27">
        <v>0</v>
      </c>
      <c r="F13" s="23">
        <v>98284640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x14ac:dyDescent="0.25">
      <c r="A14" s="4" t="s">
        <v>6</v>
      </c>
      <c r="B14" s="29">
        <v>125165550</v>
      </c>
      <c r="C14" s="27">
        <v>130307780</v>
      </c>
      <c r="D14" s="27">
        <v>146628330</v>
      </c>
      <c r="E14" s="27">
        <v>162747300</v>
      </c>
      <c r="F14" s="23">
        <v>97130500</v>
      </c>
      <c r="G14" s="23">
        <v>150190000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x14ac:dyDescent="0.25">
      <c r="A15" t="s">
        <v>10</v>
      </c>
      <c r="B15" s="29">
        <v>157258930</v>
      </c>
      <c r="C15" s="27">
        <v>149864210</v>
      </c>
      <c r="D15" s="24">
        <v>185909250</v>
      </c>
      <c r="E15" s="27">
        <v>198221420</v>
      </c>
      <c r="F15" s="23">
        <v>160554590</v>
      </c>
      <c r="G15" s="23">
        <v>177468000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x14ac:dyDescent="0.25">
      <c r="A16" t="s">
        <v>16</v>
      </c>
      <c r="B16" s="23">
        <v>935826280</v>
      </c>
      <c r="C16" s="24">
        <v>775653270</v>
      </c>
      <c r="D16" s="24">
        <v>1016293660</v>
      </c>
      <c r="E16" s="24">
        <v>1106934230</v>
      </c>
      <c r="F16" s="23">
        <v>971670130</v>
      </c>
      <c r="G16" s="23">
        <v>928103000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x14ac:dyDescent="0.25">
      <c r="A17" t="s">
        <v>7</v>
      </c>
      <c r="B17" s="23">
        <v>1623340</v>
      </c>
      <c r="C17" s="24">
        <v>1521000</v>
      </c>
      <c r="D17" s="24">
        <v>1675000</v>
      </c>
      <c r="E17" s="24">
        <v>1772910</v>
      </c>
      <c r="F17" s="23">
        <v>1658150</v>
      </c>
      <c r="G17" s="23">
        <v>1427000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x14ac:dyDescent="0.25">
      <c r="A18" t="s">
        <v>12</v>
      </c>
      <c r="B18" s="23">
        <v>461014540</v>
      </c>
      <c r="C18" s="24">
        <v>206819670</v>
      </c>
      <c r="D18" s="24">
        <v>294967830</v>
      </c>
      <c r="E18" s="24">
        <v>284697580</v>
      </c>
      <c r="F18" s="23">
        <v>358267570</v>
      </c>
      <c r="G18" s="23">
        <v>281061000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25">
      <c r="B19" s="23"/>
      <c r="C19" s="24"/>
      <c r="D19" s="2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25">
      <c r="A20" s="1"/>
      <c r="B20" s="30">
        <f>SUM(B12,B8)</f>
        <v>1730802200</v>
      </c>
      <c r="C20" s="31">
        <f>SUM(C8,C12)</f>
        <v>1320429290</v>
      </c>
      <c r="D20" s="31">
        <f>SUM(D8,D12)</f>
        <v>1715528140</v>
      </c>
      <c r="E20" s="31">
        <f>SUM(E8,E12)</f>
        <v>1777629710</v>
      </c>
      <c r="F20" s="31">
        <f>SUM(F8,F12)</f>
        <v>1713080990</v>
      </c>
      <c r="G20" s="31">
        <f>SUM(G8,G12)</f>
        <v>1562592000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25">
      <c r="B21" s="23"/>
      <c r="C21" s="24"/>
      <c r="D21" s="24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x14ac:dyDescent="0.25">
      <c r="A22" s="52" t="s">
        <v>64</v>
      </c>
      <c r="B22" s="23"/>
      <c r="C22" s="24"/>
      <c r="D22" s="24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ht="15.75" x14ac:dyDescent="0.25">
      <c r="A23" s="53" t="s">
        <v>65</v>
      </c>
      <c r="B23" s="23"/>
      <c r="C23" s="24"/>
      <c r="D23" s="24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B24" s="23"/>
      <c r="C24" s="24"/>
      <c r="D24" s="2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x14ac:dyDescent="0.25">
      <c r="A25" s="51" t="s">
        <v>9</v>
      </c>
      <c r="B25" s="25">
        <f t="shared" ref="B25:G25" si="2">SUM(B26:B27)</f>
        <v>3855940</v>
      </c>
      <c r="C25" s="25">
        <f t="shared" si="2"/>
        <v>3748560</v>
      </c>
      <c r="D25" s="26">
        <f t="shared" si="2"/>
        <v>3760320</v>
      </c>
      <c r="E25" s="26">
        <f t="shared" si="2"/>
        <v>3889440</v>
      </c>
      <c r="F25" s="26">
        <f t="shared" si="2"/>
        <v>3912940</v>
      </c>
      <c r="G25" s="26">
        <f t="shared" si="2"/>
        <v>3856000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x14ac:dyDescent="0.25">
      <c r="A26" t="s">
        <v>11</v>
      </c>
      <c r="B26" s="23">
        <v>2021310</v>
      </c>
      <c r="C26" s="24">
        <v>1913930</v>
      </c>
      <c r="D26" s="24">
        <v>1925690</v>
      </c>
      <c r="E26" s="24">
        <v>2054810</v>
      </c>
      <c r="F26" s="23">
        <v>2078310</v>
      </c>
      <c r="G26" s="23">
        <v>2021000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t="s">
        <v>13</v>
      </c>
      <c r="B27" s="28">
        <v>1834630</v>
      </c>
      <c r="C27" s="32">
        <v>1834630</v>
      </c>
      <c r="D27" s="33">
        <v>1834630</v>
      </c>
      <c r="E27" s="33">
        <v>1834630</v>
      </c>
      <c r="F27" s="23">
        <v>1834630</v>
      </c>
      <c r="G27" s="23">
        <v>1835000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B28" s="23"/>
      <c r="C28" s="24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51" t="s">
        <v>66</v>
      </c>
      <c r="B29" s="25">
        <f t="shared" ref="B29:G29" si="3">SUM(B30:B35)</f>
        <v>1612579820</v>
      </c>
      <c r="C29" s="25">
        <f t="shared" si="3"/>
        <v>1221188580</v>
      </c>
      <c r="D29" s="25">
        <f>SUM(D30:D35)</f>
        <v>1580350290</v>
      </c>
      <c r="E29" s="25">
        <f>SUM(E30:E35)</f>
        <v>1635116730</v>
      </c>
      <c r="F29" s="25">
        <f t="shared" si="3"/>
        <v>1600016260</v>
      </c>
      <c r="G29" s="25">
        <f t="shared" si="3"/>
        <v>1427593000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t="s">
        <v>17</v>
      </c>
      <c r="B30" s="23">
        <v>408701040</v>
      </c>
      <c r="C30" s="24">
        <v>344536330</v>
      </c>
      <c r="D30" s="24">
        <v>379124360</v>
      </c>
      <c r="E30" s="24">
        <v>380057960</v>
      </c>
      <c r="F30" s="23">
        <v>341243520</v>
      </c>
      <c r="G30" s="23">
        <v>241057000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x14ac:dyDescent="0.25">
      <c r="A31" t="s">
        <v>18</v>
      </c>
      <c r="B31" s="23">
        <v>112799900</v>
      </c>
      <c r="C31" s="24">
        <v>103855840</v>
      </c>
      <c r="D31" s="24">
        <v>113851390</v>
      </c>
      <c r="E31" s="24">
        <v>114165420</v>
      </c>
      <c r="F31" s="23">
        <v>136046630</v>
      </c>
      <c r="G31" s="23">
        <v>120844000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x14ac:dyDescent="0.25">
      <c r="A32" t="s">
        <v>19</v>
      </c>
      <c r="B32" s="23">
        <v>1058845590.0000001</v>
      </c>
      <c r="C32" s="24">
        <v>733399160</v>
      </c>
      <c r="D32" s="24">
        <v>1049171980</v>
      </c>
      <c r="E32" s="24">
        <v>1097531560</v>
      </c>
      <c r="F32" s="23">
        <v>1079594720</v>
      </c>
      <c r="G32" s="23">
        <v>1021284000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5">
      <c r="A33" t="s">
        <v>20</v>
      </c>
      <c r="B33" s="23">
        <v>28788480</v>
      </c>
      <c r="C33" s="24">
        <v>35425130</v>
      </c>
      <c r="D33" s="24">
        <v>32310630</v>
      </c>
      <c r="E33" s="24">
        <v>37518530</v>
      </c>
      <c r="F33" s="23">
        <v>39259650</v>
      </c>
      <c r="G33" s="23">
        <v>40589000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5">
      <c r="A34" t="s">
        <v>21</v>
      </c>
      <c r="B34" s="23">
        <v>1175450</v>
      </c>
      <c r="C34" s="24">
        <v>1442340</v>
      </c>
      <c r="D34" s="24">
        <v>1326700</v>
      </c>
      <c r="E34" s="24">
        <v>1318310</v>
      </c>
      <c r="F34" s="23">
        <v>1337170</v>
      </c>
      <c r="G34" s="23">
        <v>1507000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x14ac:dyDescent="0.25">
      <c r="A35" s="4" t="s">
        <v>22</v>
      </c>
      <c r="B35" s="23">
        <v>2269360</v>
      </c>
      <c r="C35" s="24">
        <v>2529780</v>
      </c>
      <c r="D35" s="24">
        <v>4565230</v>
      </c>
      <c r="E35" s="24">
        <v>4524950</v>
      </c>
      <c r="F35" s="23">
        <v>2534570</v>
      </c>
      <c r="G35" s="23">
        <v>2312000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 x14ac:dyDescent="0.25">
      <c r="A36" s="4"/>
      <c r="B36" s="23"/>
      <c r="C36" s="24"/>
      <c r="D36" s="24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x14ac:dyDescent="0.25">
      <c r="A37" s="1"/>
      <c r="B37" s="25">
        <f t="shared" ref="B37:G37" si="4">SUM(B29,B25)</f>
        <v>1616435760</v>
      </c>
      <c r="C37" s="25">
        <f t="shared" si="4"/>
        <v>1224937140</v>
      </c>
      <c r="D37" s="25">
        <f>SUM(D29,D25)</f>
        <v>1584110610</v>
      </c>
      <c r="E37" s="25">
        <f>SUM(E29,E25)</f>
        <v>1639006170</v>
      </c>
      <c r="F37" s="25">
        <f t="shared" si="4"/>
        <v>1603929200</v>
      </c>
      <c r="G37" s="25">
        <f t="shared" si="4"/>
        <v>1431449000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3" x14ac:dyDescent="0.25">
      <c r="A38" s="1"/>
      <c r="B38" s="25"/>
      <c r="C38" s="25"/>
      <c r="D38" s="25"/>
      <c r="E38" s="25"/>
      <c r="F38" s="25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</row>
    <row r="39" spans="1:23" x14ac:dyDescent="0.25">
      <c r="A39" s="51" t="s">
        <v>67</v>
      </c>
      <c r="B39" s="25">
        <f t="shared" ref="B39:G39" si="5">SUM(B40:B41)</f>
        <v>114366370</v>
      </c>
      <c r="C39" s="26">
        <f t="shared" si="5"/>
        <v>95492150</v>
      </c>
      <c r="D39" s="26">
        <f t="shared" si="5"/>
        <v>131417520</v>
      </c>
      <c r="E39" s="26">
        <f t="shared" si="5"/>
        <v>138623540</v>
      </c>
      <c r="F39" s="26">
        <f t="shared" si="5"/>
        <v>109151790</v>
      </c>
      <c r="G39" s="26">
        <f t="shared" si="5"/>
        <v>131141000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</row>
    <row r="40" spans="1:23" x14ac:dyDescent="0.25">
      <c r="A40" t="s">
        <v>4</v>
      </c>
      <c r="B40" s="23">
        <v>9823200</v>
      </c>
      <c r="C40" s="24">
        <v>9823270</v>
      </c>
      <c r="D40" s="24">
        <v>9823270</v>
      </c>
      <c r="E40" s="24">
        <v>9823270</v>
      </c>
      <c r="F40" s="23">
        <v>9823270</v>
      </c>
      <c r="G40" s="23">
        <v>9823000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x14ac:dyDescent="0.25">
      <c r="A41" t="s">
        <v>5</v>
      </c>
      <c r="B41" s="23">
        <v>104543170</v>
      </c>
      <c r="C41" s="24">
        <v>85668880</v>
      </c>
      <c r="D41" s="24">
        <v>121594250</v>
      </c>
      <c r="E41" s="24">
        <v>128800270</v>
      </c>
      <c r="F41" s="23">
        <v>99328520</v>
      </c>
      <c r="G41" s="23">
        <v>121318000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</row>
    <row r="42" spans="1:23" x14ac:dyDescent="0.25">
      <c r="A42" s="1"/>
      <c r="B42" s="25"/>
      <c r="C42" s="26"/>
      <c r="D42" s="24"/>
      <c r="E42" s="23"/>
      <c r="F42" s="25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</row>
    <row r="43" spans="1:23" x14ac:dyDescent="0.25">
      <c r="A43" s="1"/>
      <c r="B43" s="30">
        <f t="shared" ref="B43:G43" si="6">SUM(B37,B39)</f>
        <v>1730802130</v>
      </c>
      <c r="C43" s="30">
        <f t="shared" si="6"/>
        <v>1320429290</v>
      </c>
      <c r="D43" s="30">
        <f t="shared" si="6"/>
        <v>1715528130</v>
      </c>
      <c r="E43" s="30">
        <f t="shared" si="6"/>
        <v>1777629710</v>
      </c>
      <c r="F43" s="30">
        <f t="shared" si="6"/>
        <v>1713080990</v>
      </c>
      <c r="G43" s="30">
        <f t="shared" si="6"/>
        <v>1562590000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spans="1:23" x14ac:dyDescent="0.25">
      <c r="B44" s="23"/>
      <c r="C44" s="24"/>
      <c r="D44" s="24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s="22" customFormat="1" x14ac:dyDescent="0.25">
      <c r="A45" s="54" t="s">
        <v>68</v>
      </c>
      <c r="B45" s="21">
        <f t="shared" ref="B45:G45" si="7">B39/(B40/10)</f>
        <v>116.42475975242283</v>
      </c>
      <c r="C45" s="21">
        <f t="shared" si="7"/>
        <v>97.210144890652501</v>
      </c>
      <c r="D45" s="21">
        <f t="shared" si="7"/>
        <v>133.78184657451135</v>
      </c>
      <c r="E45" s="21">
        <f t="shared" si="7"/>
        <v>141.11750974980836</v>
      </c>
      <c r="F45" s="21">
        <f t="shared" si="7"/>
        <v>111.11553484735735</v>
      </c>
      <c r="G45" s="21">
        <f t="shared" si="7"/>
        <v>133.50402117479385</v>
      </c>
    </row>
    <row r="46" spans="1:23" x14ac:dyDescent="0.25">
      <c r="A46" s="54" t="s">
        <v>69</v>
      </c>
      <c r="B46" s="57">
        <f>B40/10</f>
        <v>982320</v>
      </c>
      <c r="C46" s="57">
        <f t="shared" ref="C46:G46" si="8">C40/10</f>
        <v>982327</v>
      </c>
      <c r="D46" s="57">
        <f t="shared" si="8"/>
        <v>982327</v>
      </c>
      <c r="E46" s="57">
        <f t="shared" si="8"/>
        <v>982327</v>
      </c>
      <c r="F46" s="57">
        <f t="shared" si="8"/>
        <v>982327</v>
      </c>
      <c r="G46" s="57">
        <f t="shared" si="8"/>
        <v>982300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7"/>
  <sheetViews>
    <sheetView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G31" sqref="G31"/>
    </sheetView>
  </sheetViews>
  <sheetFormatPr defaultRowHeight="15" x14ac:dyDescent="0.25"/>
  <cols>
    <col min="1" max="1" width="44.25" customWidth="1"/>
    <col min="2" max="2" width="14.25" style="9" bestFit="1" customWidth="1"/>
    <col min="3" max="4" width="13.875" customWidth="1"/>
    <col min="5" max="5" width="15.375" customWidth="1"/>
    <col min="6" max="6" width="15" bestFit="1" customWidth="1"/>
    <col min="7" max="7" width="12.75" bestFit="1" customWidth="1"/>
  </cols>
  <sheetData>
    <row r="1" spans="1:8" ht="15.75" x14ac:dyDescent="0.25">
      <c r="A1" s="2" t="s">
        <v>42</v>
      </c>
    </row>
    <row r="2" spans="1:8" ht="15.75" x14ac:dyDescent="0.25">
      <c r="A2" s="2" t="s">
        <v>62</v>
      </c>
    </row>
    <row r="3" spans="1:8" ht="15.75" x14ac:dyDescent="0.25">
      <c r="A3" s="2" t="s">
        <v>89</v>
      </c>
    </row>
    <row r="4" spans="1:8" ht="15.75" x14ac:dyDescent="0.25">
      <c r="A4" s="2"/>
      <c r="B4" s="48" t="s">
        <v>50</v>
      </c>
      <c r="C4" s="48" t="s">
        <v>51</v>
      </c>
      <c r="D4" s="48" t="s">
        <v>52</v>
      </c>
      <c r="E4" s="49" t="s">
        <v>50</v>
      </c>
      <c r="F4" s="49" t="s">
        <v>51</v>
      </c>
      <c r="G4" s="61" t="s">
        <v>51</v>
      </c>
    </row>
    <row r="5" spans="1:8" ht="15.75" x14ac:dyDescent="0.25">
      <c r="A5" s="2"/>
      <c r="B5" s="14">
        <v>43100</v>
      </c>
      <c r="C5" s="14">
        <v>42825</v>
      </c>
      <c r="D5" s="14" t="s">
        <v>53</v>
      </c>
      <c r="E5" s="14">
        <v>43465</v>
      </c>
      <c r="F5" s="14">
        <v>43190</v>
      </c>
      <c r="G5" s="62">
        <v>43555</v>
      </c>
    </row>
    <row r="6" spans="1:8" ht="15.75" x14ac:dyDescent="0.25">
      <c r="B6" s="16"/>
      <c r="C6" s="17"/>
      <c r="D6" s="17"/>
      <c r="E6" s="17"/>
      <c r="F6" s="5"/>
      <c r="G6" s="5"/>
    </row>
    <row r="7" spans="1:8" ht="15.75" x14ac:dyDescent="0.25">
      <c r="A7" s="54" t="s">
        <v>70</v>
      </c>
      <c r="B7" s="34"/>
      <c r="C7" s="35"/>
      <c r="D7" s="35"/>
      <c r="E7" s="35"/>
      <c r="F7" s="36"/>
      <c r="G7" s="36"/>
    </row>
    <row r="8" spans="1:8" x14ac:dyDescent="0.25">
      <c r="A8" t="s">
        <v>24</v>
      </c>
      <c r="B8" s="39">
        <v>13095340</v>
      </c>
      <c r="C8" s="39">
        <v>14667150</v>
      </c>
      <c r="D8" s="39">
        <v>6386330</v>
      </c>
      <c r="E8" s="39">
        <v>13143150</v>
      </c>
      <c r="F8" s="39">
        <v>19295840</v>
      </c>
      <c r="G8" s="39">
        <v>19091000</v>
      </c>
      <c r="H8" s="39"/>
    </row>
    <row r="9" spans="1:8" x14ac:dyDescent="0.25">
      <c r="B9" s="37"/>
      <c r="C9" s="37"/>
      <c r="D9" s="37"/>
      <c r="E9" s="37"/>
      <c r="F9" s="36"/>
      <c r="G9" s="36"/>
    </row>
    <row r="10" spans="1:8" x14ac:dyDescent="0.25">
      <c r="A10" s="54" t="s">
        <v>71</v>
      </c>
      <c r="B10" s="39"/>
      <c r="C10" s="40"/>
      <c r="D10" s="40"/>
      <c r="E10" s="40"/>
      <c r="F10" s="36"/>
      <c r="G10" s="36"/>
    </row>
    <row r="11" spans="1:8" x14ac:dyDescent="0.25">
      <c r="A11" s="18" t="s">
        <v>25</v>
      </c>
      <c r="B11" s="38">
        <v>9236020</v>
      </c>
      <c r="C11" s="41">
        <v>11211420</v>
      </c>
      <c r="D11" s="38">
        <v>5068680</v>
      </c>
      <c r="E11" s="38">
        <v>10156880</v>
      </c>
      <c r="F11" s="36">
        <v>15242010</v>
      </c>
      <c r="G11" s="36">
        <v>14212000</v>
      </c>
    </row>
    <row r="12" spans="1:8" x14ac:dyDescent="0.25">
      <c r="A12" s="18" t="s">
        <v>54</v>
      </c>
      <c r="B12" s="38">
        <v>728270</v>
      </c>
      <c r="C12" s="41">
        <v>927880</v>
      </c>
      <c r="D12" s="38">
        <v>389190</v>
      </c>
      <c r="E12" s="38">
        <v>1133250</v>
      </c>
      <c r="F12" s="36">
        <v>1701900</v>
      </c>
      <c r="G12" s="36">
        <v>2254000</v>
      </c>
    </row>
    <row r="13" spans="1:8" x14ac:dyDescent="0.25">
      <c r="A13" s="18" t="s">
        <v>55</v>
      </c>
      <c r="B13" s="38">
        <v>876000</v>
      </c>
      <c r="C13" s="41">
        <v>1102500</v>
      </c>
      <c r="D13">
        <v>478450</v>
      </c>
      <c r="E13" s="38">
        <v>1016610</v>
      </c>
      <c r="F13" s="36">
        <v>1209300</v>
      </c>
      <c r="G13" s="36">
        <v>1361000</v>
      </c>
    </row>
    <row r="14" spans="1:8" s="1" customFormat="1" ht="15.75" customHeight="1" x14ac:dyDescent="0.25">
      <c r="B14" s="39">
        <f>SUM(B11:B13)</f>
        <v>10840290</v>
      </c>
      <c r="C14" s="39">
        <f t="shared" ref="C14:G14" si="0">SUM(C11:C13)</f>
        <v>13241800</v>
      </c>
      <c r="D14" s="39">
        <f>SUM(D11:D13)</f>
        <v>5936320</v>
      </c>
      <c r="E14" s="39">
        <f t="shared" si="0"/>
        <v>12306740</v>
      </c>
      <c r="F14" s="39">
        <f t="shared" si="0"/>
        <v>18153210</v>
      </c>
      <c r="G14" s="39">
        <f t="shared" si="0"/>
        <v>17827000</v>
      </c>
    </row>
    <row r="15" spans="1:8" s="1" customFormat="1" ht="15.75" customHeight="1" x14ac:dyDescent="0.25">
      <c r="A15" s="54" t="s">
        <v>72</v>
      </c>
      <c r="B15" s="39">
        <f t="shared" ref="B15:G15" si="1">B8-B14</f>
        <v>2255050</v>
      </c>
      <c r="C15" s="39">
        <f t="shared" si="1"/>
        <v>1425350</v>
      </c>
      <c r="D15" s="39">
        <f>D8-D14</f>
        <v>450010</v>
      </c>
      <c r="E15" s="39">
        <f t="shared" si="1"/>
        <v>836410</v>
      </c>
      <c r="F15" s="39">
        <f t="shared" si="1"/>
        <v>1142630</v>
      </c>
      <c r="G15" s="39">
        <f t="shared" si="1"/>
        <v>1264000</v>
      </c>
    </row>
    <row r="16" spans="1:8" x14ac:dyDescent="0.25">
      <c r="A16" t="s">
        <v>26</v>
      </c>
      <c r="B16" s="38">
        <v>4383000</v>
      </c>
      <c r="C16" s="42">
        <v>6180000</v>
      </c>
      <c r="D16" s="42">
        <v>2535000</v>
      </c>
      <c r="E16" s="38">
        <v>3845000</v>
      </c>
      <c r="F16" s="36">
        <v>5655000</v>
      </c>
      <c r="G16" s="41">
        <v>5639000</v>
      </c>
    </row>
    <row r="17" spans="1:7" x14ac:dyDescent="0.25">
      <c r="A17" s="4" t="s">
        <v>41</v>
      </c>
      <c r="B17" s="38">
        <v>-32840</v>
      </c>
      <c r="C17" s="42">
        <v>-203320</v>
      </c>
      <c r="D17" s="42">
        <v>-60440</v>
      </c>
      <c r="E17" s="41">
        <v>16830</v>
      </c>
      <c r="F17" s="36">
        <v>-73440</v>
      </c>
      <c r="G17" s="41">
        <v>-143000</v>
      </c>
    </row>
    <row r="18" spans="1:7" s="1" customFormat="1" x14ac:dyDescent="0.25">
      <c r="B18" s="39">
        <f>SUM(B16:B17)</f>
        <v>4350160</v>
      </c>
      <c r="C18" s="39">
        <f t="shared" ref="C18" si="2">SUM(C16:C17)</f>
        <v>5976680</v>
      </c>
      <c r="D18" s="39">
        <f>SUM(D16:D17)</f>
        <v>2474560</v>
      </c>
      <c r="E18" s="39">
        <f>SUM(E16:E17)</f>
        <v>3861830</v>
      </c>
      <c r="F18" s="39">
        <f t="shared" ref="F18:G18" si="3">SUM(F16:F17)</f>
        <v>5581560</v>
      </c>
      <c r="G18" s="39">
        <f t="shared" si="3"/>
        <v>5496000</v>
      </c>
    </row>
    <row r="19" spans="1:7" x14ac:dyDescent="0.25">
      <c r="A19" s="54" t="s">
        <v>73</v>
      </c>
      <c r="B19" s="39">
        <f>B15+B18</f>
        <v>6605210</v>
      </c>
      <c r="C19" s="39">
        <f t="shared" ref="C19" si="4">C15+C18</f>
        <v>7402030</v>
      </c>
      <c r="D19" s="39">
        <f>D15+D18</f>
        <v>2924570</v>
      </c>
      <c r="E19" s="39">
        <f>E15+E18</f>
        <v>4698240</v>
      </c>
      <c r="F19" s="39">
        <f>F15+F18</f>
        <v>6724190</v>
      </c>
      <c r="G19" s="39">
        <f>G15+G18</f>
        <v>6760000</v>
      </c>
    </row>
    <row r="20" spans="1:7" x14ac:dyDescent="0.25">
      <c r="A20" s="55" t="s">
        <v>74</v>
      </c>
      <c r="B20" s="38">
        <v>11274400</v>
      </c>
      <c r="C20" s="41">
        <v>12518140</v>
      </c>
      <c r="D20" s="41">
        <v>6728700</v>
      </c>
      <c r="E20" s="38">
        <v>15250020</v>
      </c>
      <c r="F20" s="36">
        <v>19570840</v>
      </c>
      <c r="G20" s="36">
        <v>20563000</v>
      </c>
    </row>
    <row r="21" spans="1:7" s="1" customFormat="1" x14ac:dyDescent="0.25">
      <c r="A21" s="54" t="s">
        <v>75</v>
      </c>
      <c r="B21" s="39">
        <f>B19+B20</f>
        <v>17879610</v>
      </c>
      <c r="C21" s="39">
        <f t="shared" ref="C21:G21" si="5">C19+C20</f>
        <v>19920170</v>
      </c>
      <c r="D21" s="39">
        <f t="shared" si="5"/>
        <v>9653270</v>
      </c>
      <c r="E21" s="39">
        <f t="shared" si="5"/>
        <v>19948260</v>
      </c>
      <c r="F21" s="39">
        <f t="shared" si="5"/>
        <v>26295030</v>
      </c>
      <c r="G21" s="39">
        <f t="shared" si="5"/>
        <v>27323000</v>
      </c>
    </row>
    <row r="22" spans="1:7" s="4" customFormat="1" x14ac:dyDescent="0.25">
      <c r="A22" s="56" t="s">
        <v>27</v>
      </c>
      <c r="B22" s="38">
        <v>893990</v>
      </c>
      <c r="C22" s="41">
        <v>996010</v>
      </c>
      <c r="D22" s="41">
        <v>482670</v>
      </c>
      <c r="E22" s="41">
        <v>997410</v>
      </c>
      <c r="F22" s="41">
        <v>1375200</v>
      </c>
      <c r="G22" s="41">
        <v>1366000</v>
      </c>
    </row>
    <row r="23" spans="1:7" x14ac:dyDescent="0.25">
      <c r="A23" s="1"/>
      <c r="B23" s="39"/>
      <c r="C23" s="36"/>
      <c r="D23" s="36"/>
      <c r="E23" s="36"/>
      <c r="F23" s="36"/>
      <c r="G23" s="36"/>
    </row>
    <row r="24" spans="1:7" x14ac:dyDescent="0.25">
      <c r="A24" s="54" t="s">
        <v>76</v>
      </c>
      <c r="B24" s="39">
        <f>B21-B22</f>
        <v>16985620</v>
      </c>
      <c r="C24" s="39">
        <f t="shared" ref="C24:E24" si="6">C21-C22</f>
        <v>18924160</v>
      </c>
      <c r="D24" s="39">
        <f t="shared" si="6"/>
        <v>9170600</v>
      </c>
      <c r="E24" s="39">
        <f t="shared" si="6"/>
        <v>18950850</v>
      </c>
      <c r="F24" s="39">
        <f>F21-F22</f>
        <v>24919830</v>
      </c>
      <c r="G24" s="39">
        <f>G21-G22</f>
        <v>25957000</v>
      </c>
    </row>
    <row r="25" spans="1:7" x14ac:dyDescent="0.25">
      <c r="A25" s="51" t="s">
        <v>77</v>
      </c>
      <c r="B25" s="40">
        <f t="shared" ref="B25:F25" si="7">B26+B28+B27</f>
        <v>-4387420</v>
      </c>
      <c r="C25" s="40">
        <f t="shared" si="7"/>
        <v>-4887640</v>
      </c>
      <c r="D25" s="40">
        <f t="shared" si="7"/>
        <v>-2295800</v>
      </c>
      <c r="E25" s="40">
        <f t="shared" si="7"/>
        <v>-4869970</v>
      </c>
      <c r="F25" s="40">
        <f t="shared" si="7"/>
        <v>-6730180</v>
      </c>
      <c r="G25" s="40">
        <f>G26+G28+G27</f>
        <v>-6587000</v>
      </c>
    </row>
    <row r="26" spans="1:7" x14ac:dyDescent="0.25">
      <c r="A26" s="4" t="s">
        <v>28</v>
      </c>
      <c r="B26" s="38">
        <v>-4246420</v>
      </c>
      <c r="C26" s="38">
        <v>-4731040</v>
      </c>
      <c r="D26" s="36">
        <v>-2292660</v>
      </c>
      <c r="E26" s="38">
        <v>-4737710</v>
      </c>
      <c r="F26" s="36">
        <v>-6532180</v>
      </c>
      <c r="G26" s="36">
        <v>-6489000</v>
      </c>
    </row>
    <row r="27" spans="1:7" x14ac:dyDescent="0.25">
      <c r="A27" s="4" t="s">
        <v>43</v>
      </c>
      <c r="B27" s="38">
        <v>0</v>
      </c>
      <c r="C27" s="38">
        <v>0</v>
      </c>
      <c r="D27" s="36">
        <v>0</v>
      </c>
      <c r="E27" s="38">
        <v>0</v>
      </c>
      <c r="F27" s="36">
        <v>0</v>
      </c>
      <c r="G27" s="36"/>
    </row>
    <row r="28" spans="1:7" x14ac:dyDescent="0.25">
      <c r="A28" s="4" t="s">
        <v>29</v>
      </c>
      <c r="B28" s="38">
        <v>-141000</v>
      </c>
      <c r="C28" s="38">
        <v>-156600</v>
      </c>
      <c r="D28" s="36">
        <v>-3140</v>
      </c>
      <c r="E28" s="36">
        <v>-132260</v>
      </c>
      <c r="F28" s="36">
        <v>-198000</v>
      </c>
      <c r="G28" s="36">
        <v>-98000</v>
      </c>
    </row>
    <row r="29" spans="1:7" x14ac:dyDescent="0.25">
      <c r="A29" s="54" t="s">
        <v>78</v>
      </c>
      <c r="B29" s="39">
        <f>B24+B25</f>
        <v>12598200</v>
      </c>
      <c r="C29" s="39">
        <f t="shared" ref="C29:G29" si="8">C24+C25</f>
        <v>14036520</v>
      </c>
      <c r="D29" s="39">
        <f t="shared" si="8"/>
        <v>6874800</v>
      </c>
      <c r="E29" s="39">
        <f t="shared" si="8"/>
        <v>14080880</v>
      </c>
      <c r="F29" s="39">
        <f t="shared" si="8"/>
        <v>18189650</v>
      </c>
      <c r="G29" s="39">
        <f t="shared" si="8"/>
        <v>19370000</v>
      </c>
    </row>
    <row r="30" spans="1:7" x14ac:dyDescent="0.25">
      <c r="A30" s="1"/>
      <c r="B30" s="39"/>
      <c r="C30" s="40"/>
      <c r="D30" s="40"/>
      <c r="E30" s="40"/>
      <c r="F30" s="36"/>
      <c r="G30" s="36"/>
    </row>
    <row r="31" spans="1:7" x14ac:dyDescent="0.25">
      <c r="B31" s="39"/>
      <c r="C31" s="40"/>
      <c r="D31" s="36"/>
      <c r="E31" s="36"/>
      <c r="F31" s="36"/>
      <c r="G31" s="36"/>
    </row>
    <row r="32" spans="1:7" x14ac:dyDescent="0.25">
      <c r="A32" s="1"/>
      <c r="B32" s="39"/>
      <c r="C32" s="40"/>
      <c r="D32" s="36"/>
      <c r="E32" s="36"/>
      <c r="F32" s="36"/>
      <c r="G32" s="36"/>
    </row>
    <row r="33" spans="1:7" s="22" customFormat="1" x14ac:dyDescent="0.25">
      <c r="A33" s="54" t="s">
        <v>79</v>
      </c>
      <c r="B33" s="43">
        <f>B29/('1'!B40/10)</f>
        <v>12.824945028096751</v>
      </c>
      <c r="C33" s="43">
        <f>C29/('1'!C40/10)</f>
        <v>14.289050387498257</v>
      </c>
      <c r="D33" s="43">
        <f>D29/('1'!D40/10)</f>
        <v>6.9984842114692967</v>
      </c>
      <c r="E33" s="43">
        <f>E29/('1'!E40/10)</f>
        <v>14.334208466223568</v>
      </c>
      <c r="F33" s="43">
        <f>F29/('1'!F40/10)</f>
        <v>18.516899158834075</v>
      </c>
      <c r="G33" s="43">
        <f>G29/('1'!G40/10)</f>
        <v>19.719026773897994</v>
      </c>
    </row>
    <row r="34" spans="1:7" x14ac:dyDescent="0.25">
      <c r="A34" s="55" t="s">
        <v>80</v>
      </c>
      <c r="B34" s="8">
        <v>982320</v>
      </c>
      <c r="C34" s="8">
        <v>982327</v>
      </c>
      <c r="D34" s="8">
        <v>982327</v>
      </c>
      <c r="E34" s="8">
        <v>982327</v>
      </c>
      <c r="F34" s="5">
        <v>982327</v>
      </c>
      <c r="G34" s="5"/>
    </row>
    <row r="35" spans="1:7" x14ac:dyDescent="0.25">
      <c r="B35" s="13"/>
      <c r="C35" s="5"/>
      <c r="D35" s="5"/>
      <c r="E35" s="5"/>
      <c r="F35" s="5"/>
      <c r="G35" s="5"/>
    </row>
    <row r="36" spans="1:7" x14ac:dyDescent="0.25">
      <c r="B36" s="13"/>
      <c r="C36" s="5"/>
      <c r="D36" s="5"/>
      <c r="E36" s="5"/>
      <c r="F36" s="5"/>
      <c r="G36" s="5"/>
    </row>
    <row r="37" spans="1:7" x14ac:dyDescent="0.25">
      <c r="B37" s="13"/>
      <c r="C37" s="5"/>
      <c r="D37" s="5"/>
      <c r="E37" s="5"/>
      <c r="F37" s="5"/>
      <c r="G37" s="5"/>
    </row>
    <row r="38" spans="1:7" x14ac:dyDescent="0.25">
      <c r="B38" s="13"/>
      <c r="C38" s="5"/>
      <c r="D38" s="5"/>
      <c r="E38" s="5"/>
      <c r="F38" s="5"/>
      <c r="G38" s="5"/>
    </row>
    <row r="39" spans="1:7" x14ac:dyDescent="0.25">
      <c r="B39" s="13"/>
      <c r="C39" s="5"/>
      <c r="D39" s="5"/>
      <c r="E39" s="5"/>
      <c r="F39" s="5"/>
      <c r="G39" s="5"/>
    </row>
    <row r="40" spans="1:7" x14ac:dyDescent="0.25">
      <c r="B40" s="13"/>
      <c r="C40" s="5"/>
      <c r="D40" s="5"/>
      <c r="E40" s="5"/>
      <c r="F40" s="5"/>
      <c r="G40" s="5"/>
    </row>
    <row r="41" spans="1:7" x14ac:dyDescent="0.25">
      <c r="B41" s="13"/>
      <c r="C41" s="5"/>
      <c r="D41" s="5"/>
      <c r="E41" s="5"/>
      <c r="F41" s="5"/>
      <c r="G41" s="5"/>
    </row>
    <row r="42" spans="1:7" x14ac:dyDescent="0.25">
      <c r="B42" s="13"/>
      <c r="C42" s="5"/>
      <c r="D42" s="5"/>
      <c r="E42" s="5"/>
      <c r="F42" s="5"/>
      <c r="G42" s="5"/>
    </row>
    <row r="43" spans="1:7" x14ac:dyDescent="0.25">
      <c r="B43" s="13"/>
      <c r="C43" s="5"/>
      <c r="D43" s="5"/>
      <c r="E43" s="5"/>
      <c r="F43" s="5"/>
      <c r="G43" s="5"/>
    </row>
    <row r="44" spans="1:7" x14ac:dyDescent="0.25">
      <c r="B44" s="13"/>
      <c r="C44" s="5"/>
      <c r="D44" s="5"/>
      <c r="E44" s="5"/>
      <c r="F44" s="5"/>
      <c r="G44" s="5"/>
    </row>
    <row r="45" spans="1:7" x14ac:dyDescent="0.25">
      <c r="B45" s="13"/>
      <c r="C45" s="5"/>
      <c r="D45" s="5"/>
      <c r="E45" s="5"/>
      <c r="F45" s="5"/>
      <c r="G45" s="5"/>
    </row>
    <row r="46" spans="1:7" x14ac:dyDescent="0.25">
      <c r="B46" s="13"/>
      <c r="C46" s="5"/>
      <c r="D46" s="5"/>
      <c r="E46" s="5"/>
      <c r="F46" s="5"/>
      <c r="G46" s="5"/>
    </row>
    <row r="47" spans="1:7" x14ac:dyDescent="0.25">
      <c r="B47" s="13"/>
      <c r="C47" s="5"/>
      <c r="D47" s="5"/>
      <c r="E47" s="5"/>
      <c r="F47" s="5"/>
      <c r="G47" s="5"/>
    </row>
    <row r="48" spans="1:7" x14ac:dyDescent="0.25">
      <c r="B48" s="13"/>
      <c r="C48" s="5"/>
      <c r="D48" s="5"/>
      <c r="E48" s="5"/>
      <c r="F48" s="5"/>
      <c r="G48" s="5"/>
    </row>
    <row r="49" spans="1:7" x14ac:dyDescent="0.25">
      <c r="B49" s="13"/>
      <c r="C49" s="5"/>
      <c r="D49" s="5"/>
      <c r="E49" s="5"/>
      <c r="F49" s="5"/>
      <c r="G49" s="5"/>
    </row>
    <row r="50" spans="1:7" x14ac:dyDescent="0.25">
      <c r="B50" s="13"/>
      <c r="C50" s="5"/>
      <c r="D50" s="5"/>
      <c r="E50" s="5"/>
      <c r="F50" s="5"/>
      <c r="G50" s="5"/>
    </row>
    <row r="51" spans="1:7" x14ac:dyDescent="0.25">
      <c r="B51" s="13"/>
      <c r="C51" s="5"/>
      <c r="D51" s="5"/>
      <c r="E51" s="5"/>
      <c r="F51" s="5"/>
      <c r="G51" s="5"/>
    </row>
    <row r="52" spans="1:7" x14ac:dyDescent="0.25">
      <c r="B52" s="13"/>
      <c r="C52" s="5"/>
      <c r="D52" s="5"/>
      <c r="E52" s="5"/>
      <c r="F52" s="5"/>
      <c r="G52" s="5"/>
    </row>
    <row r="53" spans="1:7" x14ac:dyDescent="0.25">
      <c r="B53" s="13"/>
      <c r="C53" s="5"/>
      <c r="D53" s="5"/>
      <c r="E53" s="5"/>
      <c r="F53" s="5"/>
      <c r="G53" s="5"/>
    </row>
    <row r="54" spans="1:7" x14ac:dyDescent="0.25">
      <c r="B54" s="13"/>
      <c r="C54" s="5"/>
      <c r="D54" s="5"/>
      <c r="E54" s="5"/>
      <c r="F54" s="5"/>
      <c r="G54" s="5"/>
    </row>
    <row r="55" spans="1:7" x14ac:dyDescent="0.25">
      <c r="B55" s="13"/>
      <c r="C55" s="5"/>
      <c r="D55" s="5"/>
      <c r="E55" s="5"/>
      <c r="F55" s="5"/>
      <c r="G55" s="5"/>
    </row>
    <row r="56" spans="1:7" x14ac:dyDescent="0.25">
      <c r="B56" s="13"/>
      <c r="C56" s="5"/>
      <c r="D56" s="5"/>
      <c r="E56" s="5"/>
      <c r="F56" s="5"/>
      <c r="G56" s="5"/>
    </row>
    <row r="57" spans="1:7" x14ac:dyDescent="0.25">
      <c r="A5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38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J18" sqref="J18"/>
    </sheetView>
  </sheetViews>
  <sheetFormatPr defaultRowHeight="15" x14ac:dyDescent="0.25"/>
  <cols>
    <col min="1" max="1" width="46.375" customWidth="1"/>
    <col min="2" max="6" width="17" bestFit="1" customWidth="1"/>
    <col min="7" max="7" width="16.25" bestFit="1" customWidth="1"/>
  </cols>
  <sheetData>
    <row r="1" spans="1:32" ht="15.75" x14ac:dyDescent="0.25">
      <c r="A1" s="2" t="s">
        <v>42</v>
      </c>
    </row>
    <row r="2" spans="1:32" ht="15.75" x14ac:dyDescent="0.25">
      <c r="A2" s="2" t="s">
        <v>63</v>
      </c>
    </row>
    <row r="3" spans="1:32" ht="15.75" x14ac:dyDescent="0.25">
      <c r="A3" s="2" t="s">
        <v>89</v>
      </c>
    </row>
    <row r="4" spans="1:32" ht="15.75" x14ac:dyDescent="0.25">
      <c r="A4" s="2"/>
      <c r="B4" s="48" t="s">
        <v>50</v>
      </c>
      <c r="C4" s="48" t="s">
        <v>51</v>
      </c>
      <c r="D4" s="48" t="s">
        <v>52</v>
      </c>
      <c r="E4" s="49" t="s">
        <v>50</v>
      </c>
      <c r="F4" s="49" t="s">
        <v>51</v>
      </c>
      <c r="G4" s="61" t="s">
        <v>51</v>
      </c>
    </row>
    <row r="5" spans="1:32" ht="15.75" x14ac:dyDescent="0.25">
      <c r="A5" s="2"/>
      <c r="B5" s="14">
        <v>43100</v>
      </c>
      <c r="C5" s="14">
        <v>42825</v>
      </c>
      <c r="D5" s="14" t="s">
        <v>53</v>
      </c>
      <c r="E5" s="14">
        <v>43465</v>
      </c>
      <c r="F5" s="14">
        <v>43190</v>
      </c>
      <c r="G5" s="62">
        <v>43555</v>
      </c>
    </row>
    <row r="6" spans="1:32" ht="15.75" x14ac:dyDescent="0.25">
      <c r="A6" s="2"/>
      <c r="B6" s="44"/>
      <c r="C6" s="44"/>
      <c r="D6" s="44"/>
      <c r="E6" s="44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x14ac:dyDescent="0.25">
      <c r="A7" s="54" t="s">
        <v>81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x14ac:dyDescent="0.25">
      <c r="A8" t="s">
        <v>30</v>
      </c>
      <c r="B8" s="23">
        <v>849418100</v>
      </c>
      <c r="C8" s="23">
        <v>1062767690</v>
      </c>
      <c r="D8" s="23">
        <v>479516770</v>
      </c>
      <c r="E8" s="23">
        <v>876307290</v>
      </c>
      <c r="F8" s="23">
        <v>1300903630</v>
      </c>
      <c r="G8" s="23">
        <v>1341905000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32" ht="15.75" x14ac:dyDescent="0.25">
      <c r="A9" s="7" t="s">
        <v>31</v>
      </c>
      <c r="B9" s="23">
        <v>-737279890</v>
      </c>
      <c r="C9" s="23">
        <v>-1068739179.9999999</v>
      </c>
      <c r="D9" s="23">
        <v>-495570900</v>
      </c>
      <c r="E9" s="23">
        <v>-947682390</v>
      </c>
      <c r="F9" s="23">
        <v>-1217034660</v>
      </c>
      <c r="G9" s="23">
        <v>-1411507000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 ht="15.75" x14ac:dyDescent="0.25">
      <c r="A10" s="7" t="s">
        <v>48</v>
      </c>
      <c r="B10" s="23">
        <v>0</v>
      </c>
      <c r="C10" s="23">
        <v>0</v>
      </c>
      <c r="D10" s="23">
        <v>0</v>
      </c>
      <c r="E10" s="23">
        <v>-11157150</v>
      </c>
      <c r="F10" s="23">
        <v>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ht="15.75" x14ac:dyDescent="0.25">
      <c r="A11" s="7" t="s">
        <v>44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ht="15.75" x14ac:dyDescent="0.25">
      <c r="A12" s="7" t="s">
        <v>45</v>
      </c>
      <c r="B12" s="23">
        <v>0</v>
      </c>
      <c r="C12" s="23">
        <v>0</v>
      </c>
      <c r="D12" s="23">
        <v>0</v>
      </c>
      <c r="E12" s="23">
        <v>3845000</v>
      </c>
      <c r="F12" s="23">
        <v>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ht="15.75" x14ac:dyDescent="0.25">
      <c r="A13" s="7" t="s">
        <v>46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ht="15.75" x14ac:dyDescent="0.25">
      <c r="A14" s="7" t="s">
        <v>47</v>
      </c>
      <c r="B14" s="23">
        <v>0</v>
      </c>
      <c r="C14" s="23">
        <v>0</v>
      </c>
      <c r="D14" s="23">
        <v>0</v>
      </c>
      <c r="E14" s="23">
        <v>42550</v>
      </c>
      <c r="F14" s="23">
        <v>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x14ac:dyDescent="0.25">
      <c r="A15" s="5" t="s">
        <v>32</v>
      </c>
      <c r="B15" s="23">
        <v>-3392810</v>
      </c>
      <c r="C15" s="23">
        <v>-4313920</v>
      </c>
      <c r="D15" s="23">
        <v>-1567530</v>
      </c>
      <c r="E15" s="23">
        <v>-4019450</v>
      </c>
      <c r="F15" s="23">
        <v>-5413360</v>
      </c>
      <c r="G15" s="23">
        <v>-7985000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x14ac:dyDescent="0.25">
      <c r="A16" s="5" t="s">
        <v>14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x14ac:dyDescent="0.25">
      <c r="A17" s="58"/>
      <c r="B17" s="30">
        <f t="shared" ref="B17:G17" si="0">SUM(B8:B16)</f>
        <v>108745400</v>
      </c>
      <c r="C17" s="30">
        <f t="shared" si="0"/>
        <v>-10285409.999999881</v>
      </c>
      <c r="D17" s="30">
        <f>SUM(D8:D16)</f>
        <v>-17621660</v>
      </c>
      <c r="E17" s="30">
        <f t="shared" si="0"/>
        <v>-82664150</v>
      </c>
      <c r="F17" s="30">
        <f t="shared" si="0"/>
        <v>78455610</v>
      </c>
      <c r="G17" s="30">
        <f t="shared" si="0"/>
        <v>-77587000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x14ac:dyDescent="0.25">
      <c r="A19" s="54" t="s">
        <v>82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 spans="1:32" x14ac:dyDescent="0.25">
      <c r="A20" s="3" t="s">
        <v>33</v>
      </c>
      <c r="B20" s="23">
        <v>-1403620</v>
      </c>
      <c r="C20" s="23">
        <v>-1400000</v>
      </c>
      <c r="D20" s="23">
        <v>-1800000</v>
      </c>
      <c r="E20" s="23">
        <v>-1800000</v>
      </c>
      <c r="F20" s="23">
        <v>-2200000</v>
      </c>
      <c r="G20" s="23">
        <v>-3230000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 spans="1:32" x14ac:dyDescent="0.25">
      <c r="A21" s="11" t="s">
        <v>34</v>
      </c>
      <c r="B21" s="23">
        <v>3516030</v>
      </c>
      <c r="C21" s="23">
        <v>32287590</v>
      </c>
      <c r="D21" s="23">
        <v>-4000250</v>
      </c>
      <c r="E21" s="23">
        <v>42259100</v>
      </c>
      <c r="F21" s="23">
        <v>-65770310</v>
      </c>
      <c r="G21" s="23">
        <v>42259000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 spans="1:32" x14ac:dyDescent="0.25">
      <c r="A22" s="11" t="s">
        <v>35</v>
      </c>
      <c r="B22" s="23">
        <v>11271420</v>
      </c>
      <c r="C22" s="23">
        <v>12493140</v>
      </c>
      <c r="D22" s="45">
        <v>6728730</v>
      </c>
      <c r="E22" s="45">
        <v>15250020</v>
      </c>
      <c r="F22" s="23">
        <v>19540840</v>
      </c>
      <c r="G22" s="23">
        <v>20548000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x14ac:dyDescent="0.25">
      <c r="A23" s="59" t="s">
        <v>36</v>
      </c>
      <c r="B23" s="45"/>
      <c r="C23" s="23"/>
      <c r="D23" s="45"/>
      <c r="E23" s="45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 x14ac:dyDescent="0.25">
      <c r="A24" s="58"/>
      <c r="B24" s="30">
        <f t="shared" ref="B24:G24" si="1">SUM(B20:B23)</f>
        <v>13383830</v>
      </c>
      <c r="C24" s="46">
        <f t="shared" si="1"/>
        <v>43380730</v>
      </c>
      <c r="D24" s="46">
        <f t="shared" si="1"/>
        <v>928480</v>
      </c>
      <c r="E24" s="46">
        <f t="shared" si="1"/>
        <v>55709120</v>
      </c>
      <c r="F24" s="46">
        <f t="shared" si="1"/>
        <v>-48429470</v>
      </c>
      <c r="G24" s="46">
        <f t="shared" si="1"/>
        <v>59577000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 spans="1:32" x14ac:dyDescent="0.25">
      <c r="A25" s="5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2" x14ac:dyDescent="0.25">
      <c r="A26" s="54" t="s">
        <v>83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2" x14ac:dyDescent="0.25">
      <c r="A27" t="s">
        <v>37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 x14ac:dyDescent="0.25">
      <c r="A28" s="5" t="s">
        <v>15</v>
      </c>
      <c r="B28" s="23">
        <v>210470</v>
      </c>
      <c r="C28" s="23">
        <v>-9408310</v>
      </c>
      <c r="D28" s="23">
        <v>-1970</v>
      </c>
      <c r="E28" s="23">
        <v>-10360</v>
      </c>
      <c r="F28" s="23">
        <v>-10854350</v>
      </c>
      <c r="G28" s="23">
        <v>-12592000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 x14ac:dyDescent="0.25">
      <c r="A29" s="5" t="s">
        <v>49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2" s="12" customFormat="1" x14ac:dyDescent="0.25">
      <c r="A30" s="60"/>
      <c r="B30" s="30">
        <f t="shared" ref="B30:G30" si="2">SUM(B27:B28)</f>
        <v>210470</v>
      </c>
      <c r="C30" s="46">
        <f t="shared" si="2"/>
        <v>-9408310</v>
      </c>
      <c r="D30" s="46">
        <f t="shared" si="2"/>
        <v>-1970</v>
      </c>
      <c r="E30" s="46">
        <f t="shared" si="2"/>
        <v>-10360</v>
      </c>
      <c r="F30" s="46">
        <f t="shared" si="2"/>
        <v>-10854350</v>
      </c>
      <c r="G30" s="46">
        <f t="shared" si="2"/>
        <v>-12592000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x14ac:dyDescent="0.25">
      <c r="A31" s="5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 spans="1:32" x14ac:dyDescent="0.25">
      <c r="A32" s="54" t="s">
        <v>84</v>
      </c>
      <c r="B32" s="30">
        <f>SUM(B17,B24,B30)</f>
        <v>122339700</v>
      </c>
      <c r="C32" s="46">
        <f t="shared" ref="C32:G32" si="3">SUM(C17,C24,C30)</f>
        <v>23687010.000000119</v>
      </c>
      <c r="D32" s="46">
        <f t="shared" si="3"/>
        <v>-16695150</v>
      </c>
      <c r="E32" s="46">
        <f t="shared" si="3"/>
        <v>-26965390</v>
      </c>
      <c r="F32" s="46">
        <f t="shared" si="3"/>
        <v>19171790</v>
      </c>
      <c r="G32" s="46">
        <f t="shared" si="3"/>
        <v>-30602000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 spans="1:32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</row>
    <row r="34" spans="1:32" s="1" customFormat="1" x14ac:dyDescent="0.25">
      <c r="A34" s="55" t="s">
        <v>85</v>
      </c>
      <c r="B34" s="25">
        <v>339095000</v>
      </c>
      <c r="C34" s="25">
        <v>183132660</v>
      </c>
      <c r="D34" s="25">
        <v>311662000</v>
      </c>
      <c r="E34" s="25">
        <v>311662000</v>
      </c>
      <c r="F34" s="25">
        <v>339095780</v>
      </c>
      <c r="G34" s="25">
        <v>311663000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 spans="1:32" s="1" customFormat="1" x14ac:dyDescent="0.25">
      <c r="A35" s="54" t="s">
        <v>86</v>
      </c>
      <c r="B35" s="25">
        <v>122678795000</v>
      </c>
      <c r="C35" s="25">
        <v>23870142660.000118</v>
      </c>
      <c r="D35" s="25">
        <v>-16383488000</v>
      </c>
      <c r="E35" s="25">
        <v>-26653728000</v>
      </c>
      <c r="F35" s="25">
        <v>19510885780</v>
      </c>
      <c r="G35" s="25">
        <v>281061000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 spans="1:32" x14ac:dyDescent="0.25">
      <c r="B36" s="2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s="22" customFormat="1" x14ac:dyDescent="0.25">
      <c r="A37" s="54" t="s">
        <v>87</v>
      </c>
      <c r="B37" s="21">
        <f>B17/('1'!B40/10)</f>
        <v>110.70262236338463</v>
      </c>
      <c r="C37" s="21">
        <f>C17/('1'!C40/10)</f>
        <v>-10.470454339542618</v>
      </c>
      <c r="D37" s="21">
        <f>D17/('1'!D40/10)</f>
        <v>-17.938690476796424</v>
      </c>
      <c r="E37" s="21">
        <f>E17/('1'!E40/10)</f>
        <v>-84.151356931042315</v>
      </c>
      <c r="F37" s="21">
        <f>F17/('1'!F40/10)</f>
        <v>79.867101280938016</v>
      </c>
      <c r="G37" s="21">
        <f>G17/('1'!G40/10)</f>
        <v>-78.985035121653269</v>
      </c>
    </row>
    <row r="38" spans="1:32" x14ac:dyDescent="0.25">
      <c r="A38" s="54" t="s">
        <v>88</v>
      </c>
      <c r="B38" s="6">
        <v>982320</v>
      </c>
      <c r="C38">
        <v>982327</v>
      </c>
      <c r="D38">
        <v>982327</v>
      </c>
      <c r="E38">
        <v>982327</v>
      </c>
      <c r="F38">
        <v>982327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1.25" bestFit="1" customWidth="1"/>
    <col min="2" max="2" width="12.625" customWidth="1"/>
    <col min="3" max="3" width="11" customWidth="1"/>
    <col min="4" max="4" width="14.875" customWidth="1"/>
    <col min="5" max="5" width="12.375" customWidth="1"/>
    <col min="6" max="6" width="13.75" customWidth="1"/>
  </cols>
  <sheetData>
    <row r="1" spans="1:6" ht="15.75" x14ac:dyDescent="0.25">
      <c r="A1" s="2" t="s">
        <v>42</v>
      </c>
    </row>
    <row r="2" spans="1:6" x14ac:dyDescent="0.25">
      <c r="A2" s="1" t="s">
        <v>56</v>
      </c>
    </row>
    <row r="3" spans="1:6" ht="15.75" x14ac:dyDescent="0.25">
      <c r="A3" s="2" t="s">
        <v>89</v>
      </c>
    </row>
    <row r="4" spans="1:6" ht="15.75" x14ac:dyDescent="0.25">
      <c r="B4" s="48" t="s">
        <v>50</v>
      </c>
      <c r="C4" s="48" t="s">
        <v>51</v>
      </c>
      <c r="D4" s="48" t="s">
        <v>52</v>
      </c>
      <c r="E4" s="49" t="s">
        <v>50</v>
      </c>
      <c r="F4" s="49" t="s">
        <v>51</v>
      </c>
    </row>
    <row r="5" spans="1:6" ht="15.75" x14ac:dyDescent="0.25">
      <c r="B5" s="14">
        <v>43100</v>
      </c>
      <c r="C5" s="14">
        <v>42825</v>
      </c>
      <c r="D5" s="14" t="s">
        <v>53</v>
      </c>
      <c r="E5" s="14">
        <v>43465</v>
      </c>
      <c r="F5" s="14">
        <v>43190</v>
      </c>
    </row>
    <row r="6" spans="1:6" x14ac:dyDescent="0.25">
      <c r="A6" s="4" t="s">
        <v>57</v>
      </c>
      <c r="B6" s="10">
        <f>'2'!B29/'1'!B20</f>
        <v>7.2788213465409275E-3</v>
      </c>
      <c r="C6" s="10">
        <f>'2'!C29/'1'!C20</f>
        <v>1.0630270099506805E-2</v>
      </c>
      <c r="D6" s="10">
        <f>'2'!D29/'1'!D20</f>
        <v>4.0073956466840583E-3</v>
      </c>
      <c r="E6" s="10">
        <f>'2'!E29/'1'!E20</f>
        <v>7.9211547381259732E-3</v>
      </c>
      <c r="F6" s="10">
        <f>'2'!F29/'1'!F20</f>
        <v>1.0618091092120519E-2</v>
      </c>
    </row>
    <row r="7" spans="1:6" x14ac:dyDescent="0.25">
      <c r="A7" s="4" t="s">
        <v>58</v>
      </c>
      <c r="B7" s="19">
        <f>'2'!B29/'1'!B39</f>
        <v>0.11015650842113814</v>
      </c>
      <c r="C7" s="19">
        <f>'2'!C29/'1'!C39</f>
        <v>0.14699134955072224</v>
      </c>
      <c r="D7" s="19">
        <f>'2'!D29/'1'!D39</f>
        <v>5.2312659681905425E-2</v>
      </c>
      <c r="E7" s="19">
        <f>'2'!E29/'1'!E39</f>
        <v>0.10157639892907078</v>
      </c>
      <c r="F7" s="19">
        <f>'2'!F29/'1'!F39</f>
        <v>0.16664545766954439</v>
      </c>
    </row>
    <row r="8" spans="1:6" x14ac:dyDescent="0.25">
      <c r="A8" s="4" t="s">
        <v>38</v>
      </c>
      <c r="B8" s="19">
        <f>'1'!B27/'1'!B39</f>
        <v>1.6041691276902467E-2</v>
      </c>
      <c r="C8" s="19">
        <f>'1'!C27/'1'!C39</f>
        <v>1.921236457656467E-2</v>
      </c>
      <c r="D8" s="19">
        <f>'1'!D27/'1'!D39</f>
        <v>1.3960315184763797E-2</v>
      </c>
      <c r="E8" s="19">
        <f>'1'!E27/'1'!E39</f>
        <v>1.3234620902048815E-2</v>
      </c>
      <c r="F8" s="19">
        <f>'1'!F27/'1'!F39</f>
        <v>1.6808061507740734E-2</v>
      </c>
    </row>
    <row r="9" spans="1:6" x14ac:dyDescent="0.25">
      <c r="A9" s="4" t="s">
        <v>39</v>
      </c>
      <c r="B9" s="20">
        <f>'1'!B12/'1'!B29</f>
        <v>1.0603425137739848</v>
      </c>
      <c r="C9" s="20">
        <f>'1'!C12/'1'!C29</f>
        <v>1.0644131228282532</v>
      </c>
      <c r="D9" s="20">
        <f>'1'!D12/'1'!D29</f>
        <v>1.0704800262984733</v>
      </c>
      <c r="E9" s="20">
        <f>'1'!E12/'1'!E29</f>
        <v>1.0729346766576109</v>
      </c>
      <c r="F9" s="20">
        <f>'1'!F12/'1'!F29</f>
        <v>1.0547177689306733</v>
      </c>
    </row>
    <row r="10" spans="1:6" x14ac:dyDescent="0.25">
      <c r="A10" s="4" t="s">
        <v>59</v>
      </c>
      <c r="B10" s="10" t="e">
        <f>'2'!B29/'2'!#REF!</f>
        <v>#REF!</v>
      </c>
      <c r="C10" s="10" t="e">
        <f>'2'!C29/'2'!#REF!</f>
        <v>#REF!</v>
      </c>
      <c r="D10" s="10" t="e">
        <f>'2'!D29/'2'!#REF!</f>
        <v>#REF!</v>
      </c>
      <c r="E10" s="10" t="e">
        <f>'2'!E29/'2'!#REF!</f>
        <v>#REF!</v>
      </c>
      <c r="F10" s="10" t="e">
        <f>'2'!F29/'2'!#REF!</f>
        <v>#REF!</v>
      </c>
    </row>
    <row r="11" spans="1:6" x14ac:dyDescent="0.25">
      <c r="A11" t="s">
        <v>40</v>
      </c>
      <c r="B11" s="10" t="e">
        <f>'2'!B15/'2'!#REF!</f>
        <v>#REF!</v>
      </c>
      <c r="C11" s="10" t="e">
        <f>'2'!C15/'2'!#REF!</f>
        <v>#REF!</v>
      </c>
      <c r="D11" s="10" t="e">
        <f>'2'!D15/'2'!#REF!</f>
        <v>#REF!</v>
      </c>
      <c r="E11" s="10" t="e">
        <f>'2'!E15/'2'!#REF!</f>
        <v>#REF!</v>
      </c>
      <c r="F11" s="10" t="e">
        <f>'2'!F15/'2'!#REF!</f>
        <v>#REF!</v>
      </c>
    </row>
    <row r="12" spans="1:6" x14ac:dyDescent="0.25">
      <c r="A12" s="4" t="s">
        <v>60</v>
      </c>
      <c r="B12" s="10">
        <f>'2'!B29/('1'!B39+'1'!B27)</f>
        <v>0.10841731138286245</v>
      </c>
      <c r="C12" s="10">
        <f>'2'!C29/('1'!C39+'1'!C27)</f>
        <v>0.14422053210842894</v>
      </c>
      <c r="D12" s="10">
        <f>'2'!D29/('1'!D39+'1'!D27)</f>
        <v>5.1592413330666713E-2</v>
      </c>
      <c r="E12" s="10">
        <f>'2'!E29/('1'!E39+'1'!E27)</f>
        <v>0.10024963304021403</v>
      </c>
      <c r="F12" s="10">
        <f>'2'!F29/('1'!F39+'1'!F27)</f>
        <v>0.16389077150159451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Windows User</cp:lastModifiedBy>
  <dcterms:created xsi:type="dcterms:W3CDTF">2017-04-17T04:07:28Z</dcterms:created>
  <dcterms:modified xsi:type="dcterms:W3CDTF">2020-04-12T14:03:02Z</dcterms:modified>
</cp:coreProperties>
</file>