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9540" windowHeight="7305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G30" i="2"/>
  <c r="G30" i="1"/>
  <c r="G39" i="1" s="1"/>
  <c r="G49" i="1" s="1"/>
  <c r="G38" i="1"/>
  <c r="G47" i="1"/>
  <c r="G13" i="1"/>
  <c r="G49" i="3"/>
  <c r="H49" i="3"/>
  <c r="G40" i="3"/>
  <c r="H40" i="3"/>
  <c r="G30" i="3"/>
  <c r="H30" i="3"/>
  <c r="G21" i="3"/>
  <c r="G25" i="3" s="1"/>
  <c r="H21" i="3"/>
  <c r="H25" i="3" s="1"/>
  <c r="G12" i="3"/>
  <c r="H12" i="3"/>
  <c r="H31" i="2"/>
  <c r="G31" i="2"/>
  <c r="G24" i="2"/>
  <c r="H24" i="2"/>
  <c r="G10" i="2"/>
  <c r="G14" i="2" s="1"/>
  <c r="G20" i="2" s="1"/>
  <c r="G23" i="2" s="1"/>
  <c r="H10" i="2"/>
  <c r="H14" i="2" s="1"/>
  <c r="H20" i="2" s="1"/>
  <c r="H23" i="2" s="1"/>
  <c r="G52" i="1"/>
  <c r="H52" i="1"/>
  <c r="H47" i="1"/>
  <c r="H51" i="1" s="1"/>
  <c r="H38" i="1"/>
  <c r="H30" i="1"/>
  <c r="G22" i="1"/>
  <c r="H22" i="1"/>
  <c r="H13" i="1"/>
  <c r="H26" i="3" l="1"/>
  <c r="H48" i="3" s="1"/>
  <c r="H27" i="2"/>
  <c r="H30" i="2" s="1"/>
  <c r="H39" i="1"/>
  <c r="H23" i="1"/>
  <c r="H42" i="3"/>
  <c r="H45" i="3" s="1"/>
  <c r="G26" i="3"/>
  <c r="G42" i="3" s="1"/>
  <c r="G45" i="3" s="1"/>
  <c r="G48" i="3"/>
  <c r="G27" i="2"/>
  <c r="G51" i="1"/>
  <c r="G23" i="1"/>
  <c r="B14" i="2"/>
  <c r="C12" i="3"/>
  <c r="B10" i="2"/>
  <c r="C39" i="1"/>
  <c r="C38" i="1"/>
  <c r="C47" i="1"/>
  <c r="D21" i="3"/>
  <c r="D25" i="3" s="1"/>
  <c r="B30" i="3"/>
  <c r="C30" i="3"/>
  <c r="D30" i="3"/>
  <c r="E30" i="3"/>
  <c r="E14" i="2"/>
  <c r="E13" i="1"/>
  <c r="B12" i="3"/>
  <c r="D12" i="3"/>
  <c r="E12" i="3"/>
  <c r="C49" i="3"/>
  <c r="D49" i="3"/>
  <c r="B49" i="3"/>
  <c r="E49" i="3"/>
  <c r="F48" i="3"/>
  <c r="F42" i="3"/>
  <c r="F40" i="3"/>
  <c r="F26" i="3"/>
  <c r="F21" i="3"/>
  <c r="F12" i="3"/>
  <c r="F25" i="3" l="1"/>
  <c r="F30" i="3"/>
  <c r="F23" i="2"/>
  <c r="F20" i="2"/>
  <c r="C24" i="2" l="1"/>
  <c r="D24" i="2"/>
  <c r="E24" i="2"/>
  <c r="F24" i="2"/>
  <c r="C14" i="2"/>
  <c r="C20" i="2" s="1"/>
  <c r="C23" i="2" s="1"/>
  <c r="C27" i="2" s="1"/>
  <c r="C10" i="2"/>
  <c r="D10" i="2"/>
  <c r="D14" i="2" s="1"/>
  <c r="D20" i="2" s="1"/>
  <c r="D23" i="2" s="1"/>
  <c r="E10" i="2"/>
  <c r="E20" i="2" s="1"/>
  <c r="E23" i="2" s="1"/>
  <c r="F10" i="2"/>
  <c r="F14" i="2" s="1"/>
  <c r="F49" i="3"/>
  <c r="D27" i="2" l="1"/>
  <c r="E27" i="2"/>
  <c r="F27" i="2"/>
  <c r="C31" i="2"/>
  <c r="D31" i="2"/>
  <c r="E31" i="2"/>
  <c r="F31" i="2"/>
  <c r="B31" i="2"/>
  <c r="C52" i="1"/>
  <c r="D52" i="1"/>
  <c r="E52" i="1"/>
  <c r="F52" i="1"/>
  <c r="B52" i="1"/>
  <c r="B24" i="2" l="1"/>
  <c r="B20" i="2"/>
  <c r="B23" i="2" s="1"/>
  <c r="B27" i="2" s="1"/>
  <c r="C13" i="1"/>
  <c r="D13" i="1"/>
  <c r="F13" i="1"/>
  <c r="B13" i="1"/>
  <c r="B21" i="3" l="1"/>
  <c r="C11" i="4"/>
  <c r="B11" i="4"/>
  <c r="D11" i="4"/>
  <c r="E11" i="4"/>
  <c r="F11" i="4"/>
  <c r="D26" i="3" l="1"/>
  <c r="D40" i="3"/>
  <c r="B25" i="3"/>
  <c r="B26" i="3" s="1"/>
  <c r="B48" i="3" s="1"/>
  <c r="B40" i="3"/>
  <c r="E21" i="3"/>
  <c r="C21" i="3"/>
  <c r="F38" i="1"/>
  <c r="F30" i="1"/>
  <c r="F47" i="1"/>
  <c r="F22" i="1"/>
  <c r="B42" i="3" l="1"/>
  <c r="B45" i="3" s="1"/>
  <c r="D42" i="3"/>
  <c r="D45" i="3" s="1"/>
  <c r="D48" i="3"/>
  <c r="F9" i="4"/>
  <c r="F51" i="1"/>
  <c r="F8" i="4"/>
  <c r="F45" i="3"/>
  <c r="F39" i="1"/>
  <c r="F49" i="1" s="1"/>
  <c r="F23" i="1"/>
  <c r="E47" i="1" l="1"/>
  <c r="D47" i="1"/>
  <c r="C8" i="4" l="1"/>
  <c r="D8" i="4"/>
  <c r="E8" i="4"/>
  <c r="C10" i="4"/>
  <c r="E25" i="3"/>
  <c r="E26" i="3" s="1"/>
  <c r="E48" i="3" s="1"/>
  <c r="C25" i="3"/>
  <c r="C26" i="3" s="1"/>
  <c r="C48" i="3" s="1"/>
  <c r="B30" i="1"/>
  <c r="B47" i="1"/>
  <c r="F30" i="2" l="1"/>
  <c r="F10" i="4"/>
  <c r="F7" i="4"/>
  <c r="F12" i="4"/>
  <c r="F6" i="4"/>
  <c r="C7" i="4"/>
  <c r="C12" i="4"/>
  <c r="B8" i="4"/>
  <c r="B10" i="4"/>
  <c r="B12" i="4" l="1"/>
  <c r="B7" i="4"/>
  <c r="C40" i="3"/>
  <c r="C42" i="3" s="1"/>
  <c r="E40" i="3"/>
  <c r="E42" i="3" s="1"/>
  <c r="E10" i="4" l="1"/>
  <c r="E7" i="4"/>
  <c r="E12" i="4"/>
  <c r="C30" i="1"/>
  <c r="C22" i="1"/>
  <c r="B38" i="1"/>
  <c r="D38" i="1"/>
  <c r="D30" i="1"/>
  <c r="B22" i="1"/>
  <c r="D22" i="1"/>
  <c r="E38" i="1"/>
  <c r="E30" i="1"/>
  <c r="E22" i="1"/>
  <c r="D10" i="4" l="1"/>
  <c r="D7" i="4"/>
  <c r="D12" i="4"/>
  <c r="C9" i="4"/>
  <c r="B9" i="4"/>
  <c r="E9" i="4"/>
  <c r="D9" i="4"/>
  <c r="D23" i="1"/>
  <c r="D6" i="4" s="1"/>
  <c r="E23" i="1"/>
  <c r="E6" i="4" s="1"/>
  <c r="C23" i="1"/>
  <c r="C6" i="4" s="1"/>
  <c r="C49" i="1"/>
  <c r="E51" i="1"/>
  <c r="D51" i="1"/>
  <c r="C45" i="3"/>
  <c r="C51" i="1"/>
  <c r="B51" i="1"/>
  <c r="E39" i="1"/>
  <c r="E49" i="1" s="1"/>
  <c r="B39" i="1"/>
  <c r="B49" i="1" s="1"/>
  <c r="B23" i="1"/>
  <c r="B6" i="4" s="1"/>
  <c r="E45" i="3"/>
  <c r="D39" i="1"/>
  <c r="D49" i="1" s="1"/>
  <c r="C30" i="2" l="1"/>
  <c r="D30" i="2" l="1"/>
  <c r="E30" i="2"/>
  <c r="B30" i="2"/>
</calcChain>
</file>

<file path=xl/sharedStrings.xml><?xml version="1.0" encoding="utf-8"?>
<sst xmlns="http://schemas.openxmlformats.org/spreadsheetml/2006/main" count="133" uniqueCount="110">
  <si>
    <t>Inventories</t>
  </si>
  <si>
    <t>Advances,deposit and repayments</t>
  </si>
  <si>
    <t>Share premium</t>
  </si>
  <si>
    <t>Retained earning</t>
  </si>
  <si>
    <t>Deferred tax liability</t>
  </si>
  <si>
    <t>Current tax</t>
  </si>
  <si>
    <t>Deferred tax</t>
  </si>
  <si>
    <t>Statement of Cash Flows</t>
  </si>
  <si>
    <t>Dividend paid</t>
  </si>
  <si>
    <t>Debt to Equity</t>
  </si>
  <si>
    <t>Current Ratio</t>
  </si>
  <si>
    <t>Operating Margin</t>
  </si>
  <si>
    <t>Net Margin</t>
  </si>
  <si>
    <t>Share capital</t>
  </si>
  <si>
    <t>Quarter 3</t>
  </si>
  <si>
    <t>Quarter 2</t>
  </si>
  <si>
    <t>Quarter 1</t>
  </si>
  <si>
    <t>Acquisition of property, plant &amp; equipment</t>
  </si>
  <si>
    <t>Other Income</t>
  </si>
  <si>
    <t>Cash paid to suppliers &amp; other</t>
  </si>
  <si>
    <t>Long Term Loan (Current Portion)</t>
  </si>
  <si>
    <t>Trade receivables</t>
  </si>
  <si>
    <t>Long term Debt</t>
  </si>
  <si>
    <t>Short term loan from bank</t>
  </si>
  <si>
    <t xml:space="preserve">Income Tax Payable </t>
  </si>
  <si>
    <t>Adminstrative Expenses</t>
  </si>
  <si>
    <t>Distribution Expenses</t>
  </si>
  <si>
    <t>Financial Expenses</t>
  </si>
  <si>
    <t>Contribution to WPPF &amp; WF</t>
  </si>
  <si>
    <t>Income tax Paid</t>
  </si>
  <si>
    <t>Interest Paid</t>
  </si>
  <si>
    <t xml:space="preserve">Investment </t>
  </si>
  <si>
    <t>Tem Loan Repaid</t>
  </si>
  <si>
    <t>Cash &amp; Cash equivalents</t>
  </si>
  <si>
    <t>Non Current Liabilities</t>
  </si>
  <si>
    <t>AS AT QUARTER END</t>
  </si>
  <si>
    <t>ASSETS</t>
  </si>
  <si>
    <t>Q1</t>
  </si>
  <si>
    <t>Q2</t>
  </si>
  <si>
    <t>Q3</t>
  </si>
  <si>
    <t>Q4</t>
  </si>
  <si>
    <t>Q5</t>
  </si>
  <si>
    <t>Property, plant &amp; Equipment</t>
  </si>
  <si>
    <t>Capital work in progress</t>
  </si>
  <si>
    <t>Other receivables</t>
  </si>
  <si>
    <t>Investment</t>
  </si>
  <si>
    <t>Tax holiday reserve</t>
  </si>
  <si>
    <t>Holding gain reserve</t>
  </si>
  <si>
    <t>Trade and other payables</t>
  </si>
  <si>
    <t>Gross Profit</t>
  </si>
  <si>
    <t>Operating Profit</t>
  </si>
  <si>
    <t>Income from house rent</t>
  </si>
  <si>
    <t>Exchange gain/loss</t>
  </si>
  <si>
    <t>Paramount Textile Limited</t>
  </si>
  <si>
    <t>Balance Sheet</t>
  </si>
  <si>
    <t>As at quarter end</t>
  </si>
  <si>
    <t>NON CURRENT ASSETS</t>
  </si>
  <si>
    <t>CURRENT ASSETS</t>
  </si>
  <si>
    <t>Liabilities and Capital</t>
  </si>
  <si>
    <t>Liabilities</t>
  </si>
  <si>
    <t>Shareholders’ Equity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</si>
  <si>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</si>
  <si>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</si>
  <si>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</si>
  <si>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</si>
  <si>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</si>
  <si>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</si>
  <si>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</si>
  <si>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</si>
  <si>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</si>
  <si>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</si>
  <si>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</si>
  <si>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</si>
  <si>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</si>
  <si>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</si>
  <si>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</si>
  <si>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</si>
  <si>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</si>
  <si>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</si>
  <si>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</si>
  <si>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</si>
  <si>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</si>
  <si>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</si>
  <si>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</si>
  <si>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</si>
  <si>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</si>
  <si>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</si>
  <si>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</si>
  <si>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Return on Invested Capital (ROIC)</t>
  </si>
  <si>
    <t>lnvestment in Associates</t>
  </si>
  <si>
    <t>Share of profit(Loss) of associates</t>
  </si>
  <si>
    <t>Cash received from customer</t>
  </si>
  <si>
    <t>Cash received from house rent</t>
  </si>
  <si>
    <t>Cash received from other income</t>
  </si>
  <si>
    <t>Wages &amp; salaries</t>
  </si>
  <si>
    <t>Factory overhead</t>
  </si>
  <si>
    <t>Financial costs</t>
  </si>
  <si>
    <t>Advance, deposits &amp; pre-payments</t>
  </si>
  <si>
    <t>Administrative overhead</t>
  </si>
  <si>
    <t>Distribution cost</t>
  </si>
  <si>
    <t>lnvestment ln Associates</t>
  </si>
  <si>
    <t>Proceeds from bank overdraft</t>
  </si>
  <si>
    <t>Proceeds from loan against trust receipts (LATR</t>
  </si>
  <si>
    <t>Proceeds from inland bills purchases (lBP</t>
  </si>
  <si>
    <t>Proceeds from UPAS</t>
  </si>
  <si>
    <t>Net cash flows from operating activites</t>
  </si>
  <si>
    <t>lnvestment in Property</t>
  </si>
  <si>
    <t>Liability for expenses</t>
  </si>
  <si>
    <t>Advance &amp; Security deposit receipt</t>
  </si>
  <si>
    <t>Exchange loss (gain)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</si>
</sst>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2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 applyAlignment="1">
      <alignment horizontal="right"/>
    </xf>
    <xf numFmtId="164" fontId="2" fillId="0" borderId="3" xfId="1" applyNumberFormat="1" applyFont="1" applyBorder="1"/>
    <xf numFmtId="164" fontId="2" fillId="0" borderId="4" xfId="1" applyNumberFormat="1" applyFont="1" applyBorder="1"/>
    <xf numFmtId="43" fontId="2" fillId="0" borderId="5" xfId="1" applyNumberFormat="1" applyFont="1" applyBorder="1"/>
    <xf numFmtId="43" fontId="2" fillId="0" borderId="5" xfId="0" applyNumberFormat="1" applyFont="1" applyBorder="1"/>
    <xf numFmtId="164" fontId="2" fillId="0" borderId="0" xfId="1" applyNumberFormat="1" applyFont="1" applyBorder="1"/>
    <xf numFmtId="2" fontId="2" fillId="0" borderId="5" xfId="0" applyNumberFormat="1" applyFont="1" applyBorder="1"/>
    <xf numFmtId="164" fontId="2" fillId="0" borderId="6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/>
    <xf numFmtId="0" fontId="2" fillId="0" borderId="4" xfId="0" applyFont="1" applyBorder="1"/>
    <xf numFmtId="0" fontId="0" fillId="0" borderId="0" xfId="0" applyFont="1" applyBorder="1"/>
    <xf numFmtId="3" fontId="0" fillId="0" borderId="0" xfId="0" applyNumberFormat="1"/>
    <xf numFmtId="164" fontId="1" fillId="0" borderId="0" xfId="1" applyNumberFormat="1" applyFont="1" applyBorder="1"/>
    <xf numFmtId="164" fontId="2" fillId="0" borderId="6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workbookViewId="0">
      <pane xSplit="1" ySplit="6" topLeftCell="G44" activePane="bottomRight" state="frozen"/>
      <selection pane="topRight" activeCell="B1" sqref="B1"/>
      <selection pane="bottomLeft" activeCell="A5" sqref="A5"/>
      <selection pane="bottomRight" activeCell="H50" sqref="H50"/>
    </sheetView>
  </sheetViews>
  <sheetFormatPr defaultRowHeight="15" x14ac:dyDescent="0.25"/>
  <cols>
    <col min="1" max="1" width="37.42578125" bestFit="1" customWidth="1"/>
    <col min="2" max="2" width="17.5703125" customWidth="1"/>
    <col min="3" max="5" width="14.28515625" bestFit="1" customWidth="1"/>
    <col min="6" max="6" width="15.28515625" bestFit="1" customWidth="1"/>
    <col min="7" max="7" width="15.85546875" customWidth="1"/>
    <col min="8" max="8" width="16.85546875" customWidth="1"/>
  </cols>
  <sheetData>
    <row r="1" spans="1:19" x14ac:dyDescent="0.25">
      <c r="A1" s="25" t="s">
        <v>53</v>
      </c>
    </row>
    <row r="2" spans="1:19" x14ac:dyDescent="0.25">
      <c r="A2" s="25" t="s">
        <v>54</v>
      </c>
    </row>
    <row r="3" spans="1:19" x14ac:dyDescent="0.25">
      <c r="A3" t="s">
        <v>55</v>
      </c>
    </row>
    <row r="4" spans="1:19" x14ac:dyDescent="0.25">
      <c r="B4" s="23"/>
      <c r="C4" s="23"/>
      <c r="D4" s="23"/>
      <c r="E4" s="23"/>
      <c r="F4" s="23"/>
    </row>
    <row r="5" spans="1:19" x14ac:dyDescent="0.25">
      <c r="B5" s="8" t="s">
        <v>15</v>
      </c>
      <c r="C5" s="8" t="s">
        <v>14</v>
      </c>
      <c r="D5" s="8" t="s">
        <v>16</v>
      </c>
      <c r="E5" s="8" t="s">
        <v>15</v>
      </c>
      <c r="F5" s="8" t="s">
        <v>14</v>
      </c>
      <c r="G5" s="8" t="s">
        <v>16</v>
      </c>
      <c r="H5" s="8" t="s">
        <v>15</v>
      </c>
    </row>
    <row r="6" spans="1:19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9">
        <v>43738</v>
      </c>
      <c r="H6" s="9">
        <v>43830</v>
      </c>
    </row>
    <row r="7" spans="1:19" x14ac:dyDescent="0.25">
      <c r="A7" s="26" t="s">
        <v>36</v>
      </c>
      <c r="B7" s="4"/>
      <c r="C7" s="4"/>
      <c r="D7" s="4"/>
      <c r="E7" s="4"/>
      <c r="F7" s="4"/>
      <c r="G7" s="4"/>
    </row>
    <row r="8" spans="1:19" x14ac:dyDescent="0.25">
      <c r="A8" s="27" t="s">
        <v>56</v>
      </c>
      <c r="B8" s="4"/>
      <c r="C8" s="4"/>
      <c r="D8" s="4"/>
      <c r="E8" s="4"/>
      <c r="F8" s="4"/>
      <c r="G8" s="4"/>
    </row>
    <row r="9" spans="1:19" x14ac:dyDescent="0.25">
      <c r="A9" t="s">
        <v>42</v>
      </c>
      <c r="B9" s="4">
        <v>3051944958</v>
      </c>
      <c r="C9" s="4">
        <v>3612942075</v>
      </c>
      <c r="D9" s="4">
        <v>3548198188</v>
      </c>
      <c r="E9" s="4">
        <v>3509561470</v>
      </c>
      <c r="F9" s="4">
        <v>3451704013</v>
      </c>
      <c r="G9" s="4">
        <v>3309160178</v>
      </c>
      <c r="H9" s="4">
        <v>3226637529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t="s">
        <v>106</v>
      </c>
      <c r="B10" s="4"/>
      <c r="C10" s="4"/>
      <c r="D10" s="4">
        <v>504338176</v>
      </c>
      <c r="E10" s="4">
        <v>503074170</v>
      </c>
      <c r="F10" s="4">
        <v>501810165</v>
      </c>
      <c r="G10" s="4">
        <v>499294794</v>
      </c>
      <c r="H10" s="4">
        <v>498043428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t="s">
        <v>89</v>
      </c>
      <c r="B11" s="4"/>
      <c r="C11" s="4">
        <v>4900000</v>
      </c>
      <c r="D11" s="4">
        <v>114550000</v>
      </c>
      <c r="E11" s="4">
        <v>603050000</v>
      </c>
      <c r="F11" s="4">
        <v>666401480</v>
      </c>
      <c r="G11" s="4">
        <v>825999786</v>
      </c>
      <c r="H11" s="4">
        <v>950138910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t="s">
        <v>43</v>
      </c>
      <c r="B12" s="4">
        <v>650164244</v>
      </c>
      <c r="C12" s="4">
        <v>712620616</v>
      </c>
      <c r="D12" s="4">
        <v>345763659</v>
      </c>
      <c r="E12" s="4">
        <v>206133295</v>
      </c>
      <c r="F12" s="4">
        <v>342969694</v>
      </c>
      <c r="G12" s="4">
        <v>303078656</v>
      </c>
      <c r="H12" s="4">
        <v>434031224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1"/>
      <c r="B13" s="17">
        <f>SUM(B9:B12)</f>
        <v>3702109202</v>
      </c>
      <c r="C13" s="17">
        <f t="shared" ref="C13:H13" si="0">SUM(C9:C12)</f>
        <v>4330462691</v>
      </c>
      <c r="D13" s="17">
        <f t="shared" si="0"/>
        <v>4512850023</v>
      </c>
      <c r="E13" s="17">
        <f>SUM(E9:E12)</f>
        <v>4821818935</v>
      </c>
      <c r="F13" s="17">
        <f t="shared" si="0"/>
        <v>4962885352</v>
      </c>
      <c r="G13" s="17">
        <f>SUM(G9:G12)-1</f>
        <v>4937533413</v>
      </c>
      <c r="H13" s="17">
        <f t="shared" si="0"/>
        <v>5108851091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1"/>
      <c r="B14" s="5"/>
      <c r="C14" s="5"/>
      <c r="D14" s="5"/>
      <c r="E14" s="5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27" t="s">
        <v>57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t="s">
        <v>0</v>
      </c>
      <c r="B16" s="4">
        <v>1787366678</v>
      </c>
      <c r="C16" s="4">
        <v>2090925512</v>
      </c>
      <c r="D16" s="4">
        <v>2525701327</v>
      </c>
      <c r="E16" s="4">
        <v>2400172941</v>
      </c>
      <c r="F16" s="4">
        <v>2435676875</v>
      </c>
      <c r="G16" s="4">
        <v>2418483245</v>
      </c>
      <c r="H16" s="4">
        <v>2480954251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t="s">
        <v>21</v>
      </c>
      <c r="B17" s="4">
        <v>1326894174</v>
      </c>
      <c r="C17" s="4">
        <v>1281720945</v>
      </c>
      <c r="D17" s="4">
        <v>488221592</v>
      </c>
      <c r="E17" s="4">
        <v>415147772</v>
      </c>
      <c r="F17" s="4">
        <v>415092514</v>
      </c>
      <c r="G17" s="4">
        <v>371082217</v>
      </c>
      <c r="H17" s="4">
        <v>374683929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t="s">
        <v>1</v>
      </c>
      <c r="B18" s="4">
        <v>653519122</v>
      </c>
      <c r="C18" s="4"/>
      <c r="D18" s="4">
        <v>330933879</v>
      </c>
      <c r="E18" s="4">
        <v>376634148</v>
      </c>
      <c r="F18" s="4">
        <v>418575418</v>
      </c>
      <c r="G18" s="4">
        <v>349138638</v>
      </c>
      <c r="H18" s="4">
        <v>461918636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t="s">
        <v>44</v>
      </c>
      <c r="B19" s="4">
        <v>0</v>
      </c>
      <c r="C19" s="4">
        <v>290670699</v>
      </c>
      <c r="D19" s="4">
        <v>2068000</v>
      </c>
      <c r="E19" s="4">
        <v>5000000</v>
      </c>
      <c r="F19" s="4">
        <v>1500000</v>
      </c>
      <c r="G19" s="4">
        <v>4000000</v>
      </c>
      <c r="H19" s="4">
        <v>5500000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A20" t="s">
        <v>45</v>
      </c>
      <c r="B20" s="4">
        <v>44473123</v>
      </c>
      <c r="C20" s="4">
        <v>39903531</v>
      </c>
      <c r="D20" s="4">
        <v>39016867</v>
      </c>
      <c r="E20" s="4">
        <v>49098234</v>
      </c>
      <c r="F20" s="4">
        <v>48484452</v>
      </c>
      <c r="G20" s="4">
        <v>50325417</v>
      </c>
      <c r="H20" s="4">
        <v>58126213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t="s">
        <v>33</v>
      </c>
      <c r="B21" s="4">
        <v>15845735</v>
      </c>
      <c r="C21" s="4">
        <v>94200230</v>
      </c>
      <c r="D21" s="4">
        <v>20309334</v>
      </c>
      <c r="E21" s="4">
        <v>21225480</v>
      </c>
      <c r="F21" s="4">
        <v>31597743</v>
      </c>
      <c r="G21" s="4">
        <v>28926861</v>
      </c>
      <c r="H21" s="4">
        <v>89821700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s="1"/>
      <c r="B22" s="16">
        <f t="shared" ref="B22:H22" si="1">SUM(B16:B21)</f>
        <v>3828098832</v>
      </c>
      <c r="C22" s="16">
        <f t="shared" si="1"/>
        <v>3797420917</v>
      </c>
      <c r="D22" s="16">
        <f t="shared" si="1"/>
        <v>3406250999</v>
      </c>
      <c r="E22" s="16">
        <f t="shared" si="1"/>
        <v>3267278575</v>
      </c>
      <c r="F22" s="16">
        <f t="shared" si="1"/>
        <v>3350927002</v>
      </c>
      <c r="G22" s="16">
        <f t="shared" si="1"/>
        <v>3221956378</v>
      </c>
      <c r="H22" s="16">
        <f t="shared" si="1"/>
        <v>3471004729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thickBot="1" x14ac:dyDescent="0.3">
      <c r="A23" s="1"/>
      <c r="B23" s="22">
        <f t="shared" ref="B23:H23" si="2">B13+B22</f>
        <v>7530208034</v>
      </c>
      <c r="C23" s="22">
        <f t="shared" si="2"/>
        <v>8127883608</v>
      </c>
      <c r="D23" s="22">
        <f t="shared" si="2"/>
        <v>7919101022</v>
      </c>
      <c r="E23" s="22">
        <f t="shared" si="2"/>
        <v>8089097510</v>
      </c>
      <c r="F23" s="22">
        <f t="shared" si="2"/>
        <v>8313812354</v>
      </c>
      <c r="G23" s="22">
        <f t="shared" si="2"/>
        <v>8159489791</v>
      </c>
      <c r="H23" s="22">
        <f t="shared" si="2"/>
        <v>8579855820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1"/>
      <c r="B24" s="20"/>
      <c r="C24" s="20"/>
      <c r="D24" s="20"/>
      <c r="E24" s="20"/>
      <c r="F24" s="2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5.75" x14ac:dyDescent="0.25">
      <c r="A25" s="28" t="s">
        <v>58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5.75" x14ac:dyDescent="0.25">
      <c r="A26" s="29" t="s">
        <v>59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27" t="s">
        <v>34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t="s">
        <v>4</v>
      </c>
      <c r="B28" s="4">
        <v>3432838</v>
      </c>
      <c r="C28" s="4"/>
      <c r="D28" s="4"/>
      <c r="E28" s="4">
        <v>3856233</v>
      </c>
      <c r="F28" s="4">
        <v>57151</v>
      </c>
      <c r="G28" s="4">
        <v>249779</v>
      </c>
      <c r="H28" s="4">
        <v>862796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2" t="s">
        <v>22</v>
      </c>
      <c r="B29" s="4">
        <v>1513044170</v>
      </c>
      <c r="C29" s="4">
        <v>1834849808</v>
      </c>
      <c r="D29" s="4">
        <v>2043693775</v>
      </c>
      <c r="E29" s="4">
        <v>2228080540</v>
      </c>
      <c r="F29" s="4">
        <v>2197343924</v>
      </c>
      <c r="G29" s="4">
        <v>1868882339</v>
      </c>
      <c r="H29" s="4">
        <v>1929964302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1"/>
      <c r="B30" s="17">
        <f t="shared" ref="B30:H30" si="3">SUM(B28:B29)</f>
        <v>1516477008</v>
      </c>
      <c r="C30" s="17">
        <f t="shared" si="3"/>
        <v>1834849808</v>
      </c>
      <c r="D30" s="17">
        <f t="shared" si="3"/>
        <v>2043693775</v>
      </c>
      <c r="E30" s="17">
        <f t="shared" si="3"/>
        <v>2231936773</v>
      </c>
      <c r="F30" s="17">
        <f t="shared" si="3"/>
        <v>2197401075</v>
      </c>
      <c r="G30" s="17">
        <f>SUM(G28:G29)</f>
        <v>1869132118</v>
      </c>
      <c r="H30" s="17">
        <f t="shared" si="3"/>
        <v>1930827098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1"/>
      <c r="B31" s="5"/>
      <c r="C31" s="5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27" t="s">
        <v>61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t="s">
        <v>20</v>
      </c>
      <c r="B33" s="4">
        <v>154613204</v>
      </c>
      <c r="C33" s="4">
        <v>225058646</v>
      </c>
      <c r="D33" s="4">
        <v>370338394</v>
      </c>
      <c r="E33" s="4">
        <v>369864834</v>
      </c>
      <c r="F33" s="4">
        <v>378601722</v>
      </c>
      <c r="G33" s="4">
        <v>411199888</v>
      </c>
      <c r="H33" s="4">
        <v>298473246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t="s">
        <v>23</v>
      </c>
      <c r="B34" s="4">
        <v>2693726674</v>
      </c>
      <c r="C34" s="4">
        <v>3057238625</v>
      </c>
      <c r="D34" s="4">
        <v>2446881530</v>
      </c>
      <c r="E34" s="4">
        <v>2338051481</v>
      </c>
      <c r="F34" s="4">
        <v>2487824938</v>
      </c>
      <c r="G34" s="4">
        <v>2334180147</v>
      </c>
      <c r="H34" s="4">
        <v>2634082208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t="s">
        <v>48</v>
      </c>
      <c r="B35" s="4">
        <v>482268437</v>
      </c>
      <c r="C35" s="4">
        <v>322623626</v>
      </c>
      <c r="D35" s="4">
        <v>135282800</v>
      </c>
      <c r="E35" s="4">
        <v>140664813</v>
      </c>
      <c r="F35" s="4">
        <v>218889397</v>
      </c>
      <c r="G35" s="4">
        <v>188449688</v>
      </c>
      <c r="H35" s="4">
        <v>143864175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t="s">
        <v>107</v>
      </c>
      <c r="B36" s="4">
        <v>142152387</v>
      </c>
      <c r="C36" s="4">
        <v>84771599</v>
      </c>
      <c r="D36" s="4">
        <v>121320654</v>
      </c>
      <c r="E36" s="4">
        <v>203934177</v>
      </c>
      <c r="F36" s="4">
        <v>107820932</v>
      </c>
      <c r="G36" s="4">
        <v>127825588</v>
      </c>
      <c r="H36" s="4">
        <v>204791512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t="s">
        <v>24</v>
      </c>
      <c r="B37" s="4">
        <v>32276535</v>
      </c>
      <c r="C37" s="4">
        <v>31718250</v>
      </c>
      <c r="D37" s="4">
        <v>35660133</v>
      </c>
      <c r="E37" s="4">
        <v>50906156</v>
      </c>
      <c r="F37" s="4">
        <v>46387663</v>
      </c>
      <c r="G37" s="4">
        <v>43572647</v>
      </c>
      <c r="H37" s="4">
        <v>58317770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5">
      <c r="A38" s="1"/>
      <c r="B38" s="16">
        <f t="shared" ref="B38:G38" si="4">SUM(B33:B37)</f>
        <v>3505037237</v>
      </c>
      <c r="C38" s="16">
        <f t="shared" si="4"/>
        <v>3721410746</v>
      </c>
      <c r="D38" s="16">
        <f t="shared" si="4"/>
        <v>3109483511</v>
      </c>
      <c r="E38" s="16">
        <f t="shared" si="4"/>
        <v>3103421461</v>
      </c>
      <c r="F38" s="16">
        <f t="shared" si="4"/>
        <v>3239524652</v>
      </c>
      <c r="G38" s="16">
        <f t="shared" si="4"/>
        <v>3105227958</v>
      </c>
      <c r="H38" s="16">
        <f t="shared" ref="H38" si="5">SUM(H33:H37)</f>
        <v>3339528911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5">
      <c r="A39" s="1"/>
      <c r="B39" s="17">
        <f t="shared" ref="B39:G39" si="6">B30+B38</f>
        <v>5021514245</v>
      </c>
      <c r="C39" s="17">
        <f t="shared" si="6"/>
        <v>5556260554</v>
      </c>
      <c r="D39" s="17">
        <f t="shared" si="6"/>
        <v>5153177286</v>
      </c>
      <c r="E39" s="17">
        <f t="shared" si="6"/>
        <v>5335358234</v>
      </c>
      <c r="F39" s="17">
        <f t="shared" si="6"/>
        <v>5436925727</v>
      </c>
      <c r="G39" s="17">
        <f t="shared" si="6"/>
        <v>4974360076</v>
      </c>
      <c r="H39" s="17">
        <f t="shared" ref="H39" si="7">H30+H38</f>
        <v>5270356009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5">
      <c r="A40" s="1"/>
      <c r="B40" s="20"/>
      <c r="C40" s="20"/>
      <c r="D40" s="20"/>
      <c r="E40" s="20"/>
      <c r="F40" s="2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27" t="s">
        <v>60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5">
      <c r="A42" t="s">
        <v>13</v>
      </c>
      <c r="B42" s="4">
        <v>1290474570</v>
      </c>
      <c r="C42" s="4">
        <v>1290474570</v>
      </c>
      <c r="D42" s="4">
        <v>1290474570</v>
      </c>
      <c r="E42" s="4">
        <v>1354998290</v>
      </c>
      <c r="F42" s="4">
        <v>1354998290</v>
      </c>
      <c r="G42" s="4">
        <v>1354998290</v>
      </c>
      <c r="H42" s="4">
        <v>1476948140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t="s">
        <v>2</v>
      </c>
      <c r="B43" s="4">
        <v>540000000</v>
      </c>
      <c r="C43" s="4">
        <v>540000000</v>
      </c>
      <c r="D43" s="4">
        <v>540000000</v>
      </c>
      <c r="E43" s="4">
        <v>540000000</v>
      </c>
      <c r="F43" s="4">
        <v>540000000</v>
      </c>
      <c r="G43" s="4">
        <v>540000000</v>
      </c>
      <c r="H43" s="4">
        <v>540000000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t="s">
        <v>3</v>
      </c>
      <c r="B44" s="4">
        <v>481807202</v>
      </c>
      <c r="C44" s="4">
        <v>545500247</v>
      </c>
      <c r="D44" s="4">
        <v>740822931</v>
      </c>
      <c r="E44" s="4">
        <v>668337241</v>
      </c>
      <c r="F44" s="4">
        <v>792728160</v>
      </c>
      <c r="G44" s="4">
        <v>1099130285</v>
      </c>
      <c r="H44" s="4">
        <v>1086307118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25">
      <c r="A45" t="s">
        <v>46</v>
      </c>
      <c r="B45" s="4">
        <v>203617141</v>
      </c>
      <c r="C45" s="4">
        <v>203617141</v>
      </c>
      <c r="D45" s="4">
        <v>203617141</v>
      </c>
      <c r="E45" s="4">
        <v>203617141</v>
      </c>
      <c r="F45" s="4">
        <v>203617141</v>
      </c>
      <c r="G45" s="4">
        <v>203617141</v>
      </c>
      <c r="H45" s="4">
        <v>203617141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25">
      <c r="A46" t="s">
        <v>47</v>
      </c>
      <c r="B46" s="4">
        <v>-7205125</v>
      </c>
      <c r="C46" s="4">
        <v>-11774716</v>
      </c>
      <c r="D46" s="4">
        <v>-12661381</v>
      </c>
      <c r="E46" s="4">
        <v>-13213396</v>
      </c>
      <c r="F46" s="4">
        <v>-14456965</v>
      </c>
      <c r="G46" s="4">
        <v>-12616001</v>
      </c>
      <c r="H46" s="4">
        <v>2627411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25">
      <c r="A47" s="1"/>
      <c r="B47" s="17">
        <f t="shared" ref="B47:H47" si="8">SUM(B42:B46)</f>
        <v>2508693788</v>
      </c>
      <c r="C47" s="17">
        <f t="shared" si="8"/>
        <v>2567817242</v>
      </c>
      <c r="D47" s="17">
        <f t="shared" si="8"/>
        <v>2762253261</v>
      </c>
      <c r="E47" s="17">
        <f t="shared" si="8"/>
        <v>2753739276</v>
      </c>
      <c r="F47" s="17">
        <f t="shared" si="8"/>
        <v>2876886626</v>
      </c>
      <c r="G47" s="17">
        <f>SUM(G42:G46)</f>
        <v>3185129715</v>
      </c>
      <c r="H47" s="17">
        <f t="shared" si="8"/>
        <v>3309499810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25">
      <c r="A48" s="1"/>
      <c r="B48" s="5"/>
      <c r="C48" s="5"/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5.75" thickBot="1" x14ac:dyDescent="0.3">
      <c r="A49" s="1"/>
      <c r="B49" s="22">
        <f t="shared" ref="B49:G49" si="9">B47+B39</f>
        <v>7530208033</v>
      </c>
      <c r="C49" s="22">
        <f t="shared" si="9"/>
        <v>8124077796</v>
      </c>
      <c r="D49" s="22">
        <f t="shared" si="9"/>
        <v>7915430547</v>
      </c>
      <c r="E49" s="22">
        <f t="shared" si="9"/>
        <v>8089097510</v>
      </c>
      <c r="F49" s="22">
        <f t="shared" si="9"/>
        <v>8313812353</v>
      </c>
      <c r="G49" s="35">
        <f t="shared" si="9"/>
        <v>8159489791</v>
      </c>
      <c r="H49" s="22">
        <f>H47+H39+1</f>
        <v>8579855820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s="1" customFormat="1" x14ac:dyDescent="0.25">
      <c r="A51" s="14" t="s">
        <v>62</v>
      </c>
      <c r="B51" s="19">
        <f>B47/(B42/10)</f>
        <v>19.440086975135046</v>
      </c>
      <c r="C51" s="19">
        <f>C47/(C42/10)</f>
        <v>19.898239777014744</v>
      </c>
      <c r="D51" s="19">
        <f>D47/(D42/10)</f>
        <v>21.404941447238283</v>
      </c>
      <c r="E51" s="19">
        <f>E47/(E42/10)</f>
        <v>20.322824732125678</v>
      </c>
      <c r="F51" s="19">
        <f>F47/(F42/10)</f>
        <v>21.231662410437433</v>
      </c>
      <c r="G51" s="19">
        <f t="shared" ref="G51:H51" si="10">G47/(G42/10)</f>
        <v>23.506522026680933</v>
      </c>
      <c r="H51" s="19">
        <f t="shared" si="10"/>
        <v>22.407691376353945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25">
      <c r="A52" s="14" t="s">
        <v>63</v>
      </c>
      <c r="B52" s="30">
        <f>B42/10</f>
        <v>129047457</v>
      </c>
      <c r="C52" s="30">
        <f t="shared" ref="C52:H52" si="11">C42/10</f>
        <v>129047457</v>
      </c>
      <c r="D52" s="30">
        <f t="shared" si="11"/>
        <v>129047457</v>
      </c>
      <c r="E52" s="30">
        <f t="shared" si="11"/>
        <v>135499829</v>
      </c>
      <c r="F52" s="30">
        <f t="shared" si="11"/>
        <v>135499829</v>
      </c>
      <c r="G52" s="30">
        <f t="shared" si="11"/>
        <v>135499829</v>
      </c>
      <c r="H52" s="30">
        <f t="shared" si="11"/>
        <v>147694814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25"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25"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25"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25"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25"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x14ac:dyDescent="0.25"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x14ac:dyDescent="0.25"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x14ac:dyDescent="0.25"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x14ac:dyDescent="0.25"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x14ac:dyDescent="0.25"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7:19" x14ac:dyDescent="0.25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7:19" x14ac:dyDescent="0.25"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7:19" x14ac:dyDescent="0.25"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7:19" x14ac:dyDescent="0.25"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7:19" x14ac:dyDescent="0.25"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7:19" x14ac:dyDescent="0.25"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7:19" x14ac:dyDescent="0.25"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7:19" x14ac:dyDescent="0.25"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7:19" x14ac:dyDescent="0.25"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7:19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7:19" x14ac:dyDescent="0.25"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7:19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7:19" x14ac:dyDescent="0.25"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7:19" x14ac:dyDescent="0.25"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7:19" x14ac:dyDescent="0.25"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7:19" x14ac:dyDescent="0.25"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7:19" x14ac:dyDescent="0.25"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7:19" x14ac:dyDescent="0.25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7:19" x14ac:dyDescent="0.25"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7:19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7:19" x14ac:dyDescent="0.25"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7:19" x14ac:dyDescent="0.25"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7:19" x14ac:dyDescent="0.25"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7:19" x14ac:dyDescent="0.25"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7:19" x14ac:dyDescent="0.25"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7:19" x14ac:dyDescent="0.25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7:19" x14ac:dyDescent="0.25"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7:19" x14ac:dyDescent="0.25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7:19" x14ac:dyDescent="0.25"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7:19" x14ac:dyDescent="0.25"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7:19" x14ac:dyDescent="0.25"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7:19" x14ac:dyDescent="0.25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7:19" x14ac:dyDescent="0.25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7:19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7:19" x14ac:dyDescent="0.25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7:19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7:19" x14ac:dyDescent="0.25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7:19" x14ac:dyDescent="0.25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7:19" x14ac:dyDescent="0.25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7:19" x14ac:dyDescent="0.25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7:19" x14ac:dyDescent="0.25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7:19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7:19" x14ac:dyDescent="0.25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7:19" x14ac:dyDescent="0.25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7:19" x14ac:dyDescent="0.25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7:19" x14ac:dyDescent="0.25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7:19" x14ac:dyDescent="0.25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7:19" x14ac:dyDescent="0.25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7:19" x14ac:dyDescent="0.25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7:19" x14ac:dyDescent="0.25"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7:19" x14ac:dyDescent="0.25"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7:19" x14ac:dyDescent="0.25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7:19" x14ac:dyDescent="0.25"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7:19" x14ac:dyDescent="0.25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7:19" x14ac:dyDescent="0.25"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7:19" x14ac:dyDescent="0.25"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7:19" x14ac:dyDescent="0.25"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7:19" x14ac:dyDescent="0.25"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7:19" x14ac:dyDescent="0.25"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7:19" x14ac:dyDescent="0.25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7:19" x14ac:dyDescent="0.25"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7:19" x14ac:dyDescent="0.25"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7:19" x14ac:dyDescent="0.25"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7:19" x14ac:dyDescent="0.25"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7:19" x14ac:dyDescent="0.25"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7:19" x14ac:dyDescent="0.25"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7:19" x14ac:dyDescent="0.25"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7:19" x14ac:dyDescent="0.25"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7:19" x14ac:dyDescent="0.25"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7:19" x14ac:dyDescent="0.25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7:19" x14ac:dyDescent="0.25"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7:19" x14ac:dyDescent="0.25"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7:19" x14ac:dyDescent="0.25"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7:19" x14ac:dyDescent="0.25"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7:19" x14ac:dyDescent="0.25"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7:19" x14ac:dyDescent="0.25"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7:19" x14ac:dyDescent="0.25"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7:19" x14ac:dyDescent="0.25"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7:19" x14ac:dyDescent="0.25"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7:19" x14ac:dyDescent="0.25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pane xSplit="1" ySplit="6" topLeftCell="G22" activePane="bottomRight" state="frozen"/>
      <selection pane="topRight" activeCell="B1" sqref="B1"/>
      <selection pane="bottomLeft" activeCell="A4" sqref="A4"/>
      <selection pane="bottomRight" activeCell="H27" sqref="H27"/>
    </sheetView>
  </sheetViews>
  <sheetFormatPr defaultRowHeight="15" x14ac:dyDescent="0.25"/>
  <cols>
    <col min="1" max="1" width="42.28515625" customWidth="1"/>
    <col min="2" max="2" width="14.28515625" bestFit="1" customWidth="1"/>
    <col min="3" max="3" width="15" bestFit="1" customWidth="1"/>
    <col min="4" max="4" width="15.140625" customWidth="1"/>
    <col min="5" max="6" width="14.28515625" bestFit="1" customWidth="1"/>
    <col min="7" max="8" width="15" customWidth="1"/>
  </cols>
  <sheetData>
    <row r="1" spans="1:11" x14ac:dyDescent="0.25">
      <c r="A1" s="25" t="s">
        <v>53</v>
      </c>
    </row>
    <row r="2" spans="1:11" ht="17.25" customHeight="1" x14ac:dyDescent="0.25">
      <c r="A2" s="25" t="s">
        <v>64</v>
      </c>
    </row>
    <row r="3" spans="1:11" ht="17.25" customHeight="1" x14ac:dyDescent="0.25">
      <c r="A3" t="s">
        <v>55</v>
      </c>
    </row>
    <row r="4" spans="1:11" ht="17.25" customHeight="1" x14ac:dyDescent="0.25">
      <c r="A4" s="10"/>
      <c r="B4" s="23"/>
      <c r="C4" s="23"/>
      <c r="D4" s="23"/>
      <c r="E4" s="23"/>
      <c r="F4" s="23"/>
    </row>
    <row r="5" spans="1:11" x14ac:dyDescent="0.25">
      <c r="B5" s="8" t="s">
        <v>15</v>
      </c>
      <c r="C5" s="8" t="s">
        <v>14</v>
      </c>
      <c r="D5" s="8" t="s">
        <v>16</v>
      </c>
      <c r="E5" s="8" t="s">
        <v>15</v>
      </c>
      <c r="F5" s="8" t="s">
        <v>14</v>
      </c>
      <c r="G5" s="8" t="s">
        <v>16</v>
      </c>
      <c r="H5" s="8" t="s">
        <v>15</v>
      </c>
    </row>
    <row r="6" spans="1:11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9">
        <v>43738</v>
      </c>
      <c r="H6" s="9">
        <v>43830</v>
      </c>
    </row>
    <row r="7" spans="1:11" x14ac:dyDescent="0.25">
      <c r="B7" s="9"/>
      <c r="C7" s="9"/>
      <c r="D7" s="9"/>
      <c r="E7" s="9"/>
      <c r="F7" s="9"/>
    </row>
    <row r="8" spans="1:11" x14ac:dyDescent="0.25">
      <c r="A8" s="14" t="s">
        <v>65</v>
      </c>
      <c r="B8" s="4">
        <v>1937993540</v>
      </c>
      <c r="C8" s="4">
        <v>2968855623</v>
      </c>
      <c r="D8" s="4">
        <v>1434871020</v>
      </c>
      <c r="E8" s="4">
        <v>2798420043</v>
      </c>
      <c r="F8" s="4">
        <v>4232631679</v>
      </c>
      <c r="G8" s="4">
        <v>1421920423</v>
      </c>
      <c r="H8" s="4">
        <v>2789084390</v>
      </c>
      <c r="I8" s="4"/>
      <c r="J8" s="4"/>
      <c r="K8" s="4"/>
    </row>
    <row r="9" spans="1:11" x14ac:dyDescent="0.25">
      <c r="A9" t="s">
        <v>66</v>
      </c>
      <c r="B9" s="12">
        <v>1622139439</v>
      </c>
      <c r="C9" s="12">
        <v>2480414817</v>
      </c>
      <c r="D9" s="12">
        <v>1191911916</v>
      </c>
      <c r="E9" s="12">
        <v>2327565163</v>
      </c>
      <c r="F9" s="12">
        <v>3519226568</v>
      </c>
      <c r="G9" s="4">
        <v>1192501478</v>
      </c>
      <c r="H9" s="4">
        <v>2329052116</v>
      </c>
      <c r="I9" s="4"/>
      <c r="J9" s="4"/>
      <c r="K9" s="4"/>
    </row>
    <row r="10" spans="1:11" s="2" customFormat="1" x14ac:dyDescent="0.25">
      <c r="A10" s="14" t="s">
        <v>49</v>
      </c>
      <c r="B10" s="16">
        <f t="shared" ref="B10:H10" si="0">B8-B9</f>
        <v>315854101</v>
      </c>
      <c r="C10" s="16">
        <f t="shared" si="0"/>
        <v>488440806</v>
      </c>
      <c r="D10" s="16">
        <f t="shared" si="0"/>
        <v>242959104</v>
      </c>
      <c r="E10" s="16">
        <f t="shared" si="0"/>
        <v>470854880</v>
      </c>
      <c r="F10" s="16">
        <f t="shared" si="0"/>
        <v>713405111</v>
      </c>
      <c r="G10" s="16">
        <f t="shared" si="0"/>
        <v>229418945</v>
      </c>
      <c r="H10" s="16">
        <f t="shared" si="0"/>
        <v>460032274</v>
      </c>
      <c r="I10" s="4"/>
      <c r="J10" s="4"/>
      <c r="K10" s="4"/>
    </row>
    <row r="11" spans="1:11" s="2" customFormat="1" x14ac:dyDescent="0.25">
      <c r="A11" s="14" t="s">
        <v>67</v>
      </c>
      <c r="B11" s="20"/>
      <c r="C11" s="20"/>
      <c r="D11" s="20"/>
      <c r="E11" s="20"/>
      <c r="F11" s="20"/>
      <c r="G11" s="4"/>
      <c r="H11" s="4"/>
      <c r="I11" s="4"/>
      <c r="J11" s="4"/>
      <c r="K11" s="4"/>
    </row>
    <row r="12" spans="1:11" s="2" customFormat="1" x14ac:dyDescent="0.25">
      <c r="A12" s="11" t="s">
        <v>25</v>
      </c>
      <c r="B12" s="12">
        <v>112293712</v>
      </c>
      <c r="C12" s="12">
        <v>160327714</v>
      </c>
      <c r="D12" s="12">
        <v>61452634</v>
      </c>
      <c r="E12" s="12">
        <v>137002580</v>
      </c>
      <c r="F12" s="12">
        <v>215784956</v>
      </c>
      <c r="G12" s="4">
        <v>56152931</v>
      </c>
      <c r="H12" s="4">
        <v>120520468</v>
      </c>
      <c r="I12" s="4"/>
      <c r="J12" s="4"/>
      <c r="K12" s="4"/>
    </row>
    <row r="13" spans="1:11" s="2" customFormat="1" x14ac:dyDescent="0.25">
      <c r="A13" s="11" t="s">
        <v>26</v>
      </c>
      <c r="B13" s="12">
        <v>19772111</v>
      </c>
      <c r="C13" s="12">
        <v>30477385</v>
      </c>
      <c r="D13" s="12">
        <v>11015576</v>
      </c>
      <c r="E13" s="12">
        <v>23224612</v>
      </c>
      <c r="F13" s="12">
        <v>42496325</v>
      </c>
      <c r="G13" s="4">
        <v>10033771</v>
      </c>
      <c r="H13" s="4">
        <v>22298548</v>
      </c>
      <c r="I13" s="4"/>
      <c r="J13" s="4"/>
      <c r="K13" s="4"/>
    </row>
    <row r="14" spans="1:11" s="2" customFormat="1" x14ac:dyDescent="0.25">
      <c r="A14" s="31" t="s">
        <v>50</v>
      </c>
      <c r="B14" s="16">
        <f t="shared" ref="B14:H14" si="1">B10-B12-B13</f>
        <v>183788278</v>
      </c>
      <c r="C14" s="16">
        <f t="shared" si="1"/>
        <v>297635707</v>
      </c>
      <c r="D14" s="16">
        <f t="shared" si="1"/>
        <v>170490894</v>
      </c>
      <c r="E14" s="16">
        <f>E10-E12-E13</f>
        <v>310627688</v>
      </c>
      <c r="F14" s="16">
        <f t="shared" si="1"/>
        <v>455123830</v>
      </c>
      <c r="G14" s="16">
        <f t="shared" si="1"/>
        <v>163232243</v>
      </c>
      <c r="H14" s="16">
        <f t="shared" si="1"/>
        <v>317213258</v>
      </c>
      <c r="I14" s="4"/>
      <c r="J14" s="4"/>
      <c r="K14" s="4"/>
    </row>
    <row r="15" spans="1:11" s="2" customFormat="1" x14ac:dyDescent="0.25">
      <c r="A15" s="31" t="s">
        <v>68</v>
      </c>
      <c r="B15" s="20"/>
      <c r="C15" s="20"/>
      <c r="D15" s="20"/>
      <c r="E15" s="20"/>
      <c r="F15" s="20"/>
      <c r="G15" s="4"/>
      <c r="H15" s="4"/>
      <c r="I15" s="4"/>
      <c r="J15" s="4"/>
      <c r="K15" s="4"/>
    </row>
    <row r="16" spans="1:11" s="2" customFormat="1" x14ac:dyDescent="0.25">
      <c r="A16" s="11" t="s">
        <v>27</v>
      </c>
      <c r="B16" s="12">
        <v>73817080</v>
      </c>
      <c r="C16" s="12">
        <v>114713465</v>
      </c>
      <c r="D16" s="12">
        <v>80244499</v>
      </c>
      <c r="E16" s="12">
        <v>128047273</v>
      </c>
      <c r="F16" s="12">
        <v>182254190</v>
      </c>
      <c r="G16" s="4">
        <v>73487615</v>
      </c>
      <c r="H16" s="4">
        <v>130572402</v>
      </c>
      <c r="I16" s="4"/>
      <c r="J16" s="4"/>
      <c r="K16" s="4"/>
    </row>
    <row r="17" spans="1:11" s="2" customFormat="1" x14ac:dyDescent="0.25">
      <c r="A17" s="2" t="s">
        <v>18</v>
      </c>
      <c r="B17" s="12">
        <v>1401737</v>
      </c>
      <c r="C17" s="12">
        <v>1485836</v>
      </c>
      <c r="D17" s="12">
        <v>540170</v>
      </c>
      <c r="E17" s="12">
        <v>669158</v>
      </c>
      <c r="F17" s="12">
        <v>1855307</v>
      </c>
      <c r="G17" s="4">
        <v>56119</v>
      </c>
      <c r="H17" s="4">
        <v>-5716259</v>
      </c>
      <c r="I17" s="4"/>
      <c r="J17" s="4"/>
      <c r="K17" s="4"/>
    </row>
    <row r="18" spans="1:11" s="2" customFormat="1" x14ac:dyDescent="0.25">
      <c r="A18" s="2" t="s">
        <v>51</v>
      </c>
      <c r="B18" s="12">
        <v>5322912</v>
      </c>
      <c r="C18" s="12">
        <v>7984368</v>
      </c>
      <c r="D18" s="12">
        <v>3711456</v>
      </c>
      <c r="E18" s="12">
        <v>8822912</v>
      </c>
      <c r="F18" s="12">
        <v>12534368</v>
      </c>
      <c r="G18" s="4">
        <v>3858322</v>
      </c>
      <c r="H18" s="4">
        <v>7716643</v>
      </c>
      <c r="I18" s="4"/>
      <c r="J18" s="4"/>
      <c r="K18" s="4"/>
    </row>
    <row r="19" spans="1:11" s="2" customFormat="1" x14ac:dyDescent="0.25">
      <c r="A19" s="2" t="s">
        <v>52</v>
      </c>
      <c r="B19" s="12">
        <v>819285</v>
      </c>
      <c r="C19" s="12">
        <v>1313018</v>
      </c>
      <c r="D19" s="12">
        <v>718750</v>
      </c>
      <c r="E19" s="12">
        <v>1378307</v>
      </c>
      <c r="F19" s="12">
        <v>2067461</v>
      </c>
      <c r="G19" s="4">
        <v>672792</v>
      </c>
      <c r="H19" s="4">
        <v>1295273</v>
      </c>
      <c r="I19" s="4"/>
      <c r="J19" s="4"/>
      <c r="K19" s="4"/>
    </row>
    <row r="20" spans="1:11" x14ac:dyDescent="0.25">
      <c r="A20" s="14" t="s">
        <v>69</v>
      </c>
      <c r="B20" s="16">
        <f>B14-B16+B17+B18+B19</f>
        <v>117515132</v>
      </c>
      <c r="C20" s="16">
        <f t="shared" ref="C20:E20" si="2">C14-C16+C17+C18+C19</f>
        <v>193705464</v>
      </c>
      <c r="D20" s="16">
        <f t="shared" si="2"/>
        <v>95216771</v>
      </c>
      <c r="E20" s="16">
        <f t="shared" si="2"/>
        <v>193450792</v>
      </c>
      <c r="F20" s="16">
        <f>F14-F16+F17+F18+F19</f>
        <v>289326776</v>
      </c>
      <c r="G20" s="16">
        <f t="shared" ref="G20:H20" si="3">G14-G16+G17+G18+G19</f>
        <v>94331861</v>
      </c>
      <c r="H20" s="16">
        <f t="shared" si="3"/>
        <v>189936513</v>
      </c>
      <c r="I20" s="4"/>
      <c r="J20" s="4"/>
      <c r="K20" s="4"/>
    </row>
    <row r="21" spans="1:11" x14ac:dyDescent="0.25">
      <c r="A21" s="32" t="s">
        <v>90</v>
      </c>
      <c r="B21" s="20"/>
      <c r="C21" s="20"/>
      <c r="D21" s="20"/>
      <c r="E21" s="20"/>
      <c r="F21" s="34">
        <v>39851627</v>
      </c>
      <c r="G21" s="4">
        <v>102347029</v>
      </c>
      <c r="H21" s="4">
        <v>226486153</v>
      </c>
      <c r="I21" s="4"/>
      <c r="J21" s="4"/>
      <c r="K21" s="4"/>
    </row>
    <row r="22" spans="1:11" x14ac:dyDescent="0.25">
      <c r="A22" s="11" t="s">
        <v>28</v>
      </c>
      <c r="B22" s="4">
        <v>506546</v>
      </c>
      <c r="C22" s="4">
        <v>829356</v>
      </c>
      <c r="D22" s="4">
        <v>406344</v>
      </c>
      <c r="E22" s="4"/>
      <c r="F22" s="4">
        <v>1267611</v>
      </c>
      <c r="G22" s="4">
        <v>431743</v>
      </c>
      <c r="H22" s="4">
        <v>840812</v>
      </c>
      <c r="I22" s="4"/>
      <c r="J22" s="4"/>
      <c r="K22" s="4"/>
    </row>
    <row r="23" spans="1:11" x14ac:dyDescent="0.25">
      <c r="A23" s="14" t="s">
        <v>70</v>
      </c>
      <c r="B23" s="16">
        <f>B20-B22</f>
        <v>117008586</v>
      </c>
      <c r="C23" s="16">
        <f>C20-C22</f>
        <v>192876108</v>
      </c>
      <c r="D23" s="16">
        <f>D20-D22</f>
        <v>94810427</v>
      </c>
      <c r="E23" s="16">
        <f>E20-E22</f>
        <v>193450792</v>
      </c>
      <c r="F23" s="16">
        <f>F20-F22+F21</f>
        <v>327910792</v>
      </c>
      <c r="G23" s="16">
        <f t="shared" ref="G23:H23" si="4">G20-G22+G21</f>
        <v>196247147</v>
      </c>
      <c r="H23" s="16">
        <f t="shared" si="4"/>
        <v>415581854</v>
      </c>
      <c r="I23" s="4"/>
      <c r="J23" s="4"/>
      <c r="K23" s="4"/>
    </row>
    <row r="24" spans="1:11" x14ac:dyDescent="0.25">
      <c r="A24" s="27" t="s">
        <v>71</v>
      </c>
      <c r="B24" s="5">
        <f>SUM(B25:B26)</f>
        <v>-18178243</v>
      </c>
      <c r="C24" s="5">
        <f t="shared" ref="C24:H24" si="5">SUM(C25:C26)</f>
        <v>-30352720</v>
      </c>
      <c r="D24" s="5">
        <f t="shared" si="5"/>
        <v>-14490064</v>
      </c>
      <c r="E24" s="5">
        <f t="shared" si="5"/>
        <v>-837331</v>
      </c>
      <c r="F24" s="5">
        <f t="shared" si="5"/>
        <v>-40828113</v>
      </c>
      <c r="G24" s="5">
        <f t="shared" si="5"/>
        <v>-14309637</v>
      </c>
      <c r="H24" s="5">
        <f t="shared" si="5"/>
        <v>-29667780</v>
      </c>
      <c r="I24" s="4"/>
      <c r="J24" s="4"/>
      <c r="K24" s="4"/>
    </row>
    <row r="25" spans="1:11" x14ac:dyDescent="0.25">
      <c r="A25" s="11" t="s">
        <v>5</v>
      </c>
      <c r="B25" s="4">
        <v>-18107873</v>
      </c>
      <c r="C25" s="4">
        <v>-29809376</v>
      </c>
      <c r="D25" s="4">
        <v>-14708368</v>
      </c>
      <c r="E25" s="4">
        <v>-837331</v>
      </c>
      <c r="F25" s="4">
        <v>-44659740</v>
      </c>
      <c r="G25" s="4">
        <v>-14543741</v>
      </c>
      <c r="H25" s="4">
        <v>-29288866</v>
      </c>
      <c r="I25" s="4"/>
      <c r="J25" s="4"/>
      <c r="K25" s="4"/>
    </row>
    <row r="26" spans="1:11" x14ac:dyDescent="0.25">
      <c r="A26" s="11" t="s">
        <v>6</v>
      </c>
      <c r="B26" s="4">
        <v>-70370</v>
      </c>
      <c r="C26" s="4">
        <v>-543344</v>
      </c>
      <c r="D26" s="4">
        <v>218304</v>
      </c>
      <c r="E26" s="4"/>
      <c r="F26" s="4">
        <v>3831627</v>
      </c>
      <c r="G26" s="4">
        <v>234104</v>
      </c>
      <c r="H26" s="4">
        <v>-378914</v>
      </c>
      <c r="I26" s="4"/>
      <c r="J26" s="4"/>
      <c r="K26" s="4"/>
    </row>
    <row r="27" spans="1:11" x14ac:dyDescent="0.25">
      <c r="A27" s="14" t="s">
        <v>72</v>
      </c>
      <c r="B27" s="17">
        <f>SUM(B23:B24)</f>
        <v>98830343</v>
      </c>
      <c r="C27" s="17">
        <f t="shared" ref="C27:H27" si="6">SUM(C23:C24)</f>
        <v>162523388</v>
      </c>
      <c r="D27" s="17">
        <f t="shared" si="6"/>
        <v>80320363</v>
      </c>
      <c r="E27" s="17">
        <f t="shared" si="6"/>
        <v>192613461</v>
      </c>
      <c r="F27" s="17">
        <f t="shared" si="6"/>
        <v>287082679</v>
      </c>
      <c r="G27" s="17">
        <f t="shared" si="6"/>
        <v>181937510</v>
      </c>
      <c r="H27" s="17">
        <f t="shared" si="6"/>
        <v>385914074</v>
      </c>
      <c r="I27" s="4"/>
      <c r="J27" s="4"/>
      <c r="K27" s="4"/>
    </row>
    <row r="28" spans="1:11" x14ac:dyDescent="0.25">
      <c r="A28" s="25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1"/>
      <c r="B29" s="4"/>
      <c r="C29" s="4"/>
      <c r="D29" s="4"/>
      <c r="E29" s="3"/>
      <c r="F29" s="4"/>
      <c r="G29" s="4"/>
      <c r="H29" s="4"/>
      <c r="I29" s="4"/>
      <c r="J29" s="4"/>
      <c r="K29" s="4"/>
    </row>
    <row r="30" spans="1:11" s="1" customFormat="1" x14ac:dyDescent="0.25">
      <c r="A30" s="14" t="s">
        <v>73</v>
      </c>
      <c r="B30" s="18">
        <f>B27/('1'!B42/10)</f>
        <v>0.76584494803334247</v>
      </c>
      <c r="C30" s="18">
        <f>C27/('1'!C42/10)</f>
        <v>1.2594079091384187</v>
      </c>
      <c r="D30" s="18">
        <f>D27/('1'!D42/10)</f>
        <v>0.62240949854594962</v>
      </c>
      <c r="E30" s="18">
        <f>E27/('1'!E42/10)</f>
        <v>1.4215033511223103</v>
      </c>
      <c r="F30" s="18">
        <f>F27/('1'!F42/10)</f>
        <v>2.1186940317098113</v>
      </c>
      <c r="G30" s="18">
        <f>G27/('1'!G42/10)</f>
        <v>1.3427139454175989</v>
      </c>
      <c r="H30" s="18">
        <f>H27/('1'!H42/10)</f>
        <v>2.612915535409388</v>
      </c>
      <c r="I30" s="4"/>
      <c r="J30" s="4"/>
      <c r="K30" s="4"/>
    </row>
    <row r="31" spans="1:11" x14ac:dyDescent="0.25">
      <c r="A31" s="31" t="s">
        <v>74</v>
      </c>
      <c r="B31" s="4">
        <f>'1'!B42/10</f>
        <v>129047457</v>
      </c>
      <c r="C31" s="4">
        <f>'1'!C42/10</f>
        <v>129047457</v>
      </c>
      <c r="D31" s="4">
        <f>'1'!D42/10</f>
        <v>129047457</v>
      </c>
      <c r="E31" s="4">
        <f>'1'!E42/10</f>
        <v>135499829</v>
      </c>
      <c r="F31" s="4">
        <f>'1'!F42/10</f>
        <v>135499829</v>
      </c>
      <c r="G31" s="4">
        <f>'1'!G42/10</f>
        <v>135499829</v>
      </c>
      <c r="H31" s="4">
        <f>'1'!H42/10</f>
        <v>147694814</v>
      </c>
      <c r="I31" s="4"/>
      <c r="J31" s="4"/>
      <c r="K31" s="4"/>
    </row>
    <row r="32" spans="1:11" x14ac:dyDescent="0.25">
      <c r="G32" s="4"/>
      <c r="H32" s="4"/>
      <c r="I32" s="4"/>
      <c r="J32" s="4"/>
      <c r="K32" s="4"/>
    </row>
    <row r="33" spans="7:11" x14ac:dyDescent="0.25">
      <c r="G33" s="4"/>
      <c r="H33" s="4"/>
      <c r="I33" s="4"/>
      <c r="J33" s="4"/>
      <c r="K33" s="4"/>
    </row>
    <row r="34" spans="7:11" x14ac:dyDescent="0.25">
      <c r="G34" s="4"/>
      <c r="H34" s="4"/>
      <c r="I34" s="4"/>
      <c r="J34" s="4"/>
      <c r="K34" s="4"/>
    </row>
    <row r="35" spans="7:11" x14ac:dyDescent="0.25">
      <c r="G35" s="4"/>
      <c r="H35" s="4"/>
      <c r="I35" s="4"/>
      <c r="J35" s="4"/>
      <c r="K35" s="4"/>
    </row>
    <row r="36" spans="7:11" x14ac:dyDescent="0.25">
      <c r="G36" s="4"/>
      <c r="H36" s="4"/>
      <c r="I36" s="4"/>
      <c r="J36" s="4"/>
      <c r="K36" s="4"/>
    </row>
    <row r="37" spans="7:11" x14ac:dyDescent="0.25">
      <c r="G37" s="4"/>
      <c r="H37" s="4"/>
      <c r="I37" s="4"/>
      <c r="J37" s="4"/>
      <c r="K37" s="4"/>
    </row>
    <row r="38" spans="7:11" x14ac:dyDescent="0.25">
      <c r="G38" s="4"/>
      <c r="H38" s="4"/>
      <c r="I38" s="4"/>
      <c r="J38" s="4"/>
      <c r="K38" s="4"/>
    </row>
    <row r="39" spans="7:11" x14ac:dyDescent="0.25">
      <c r="G39" s="4"/>
      <c r="H39" s="4"/>
      <c r="I39" s="4"/>
      <c r="J39" s="4"/>
      <c r="K39" s="4"/>
    </row>
    <row r="40" spans="7:11" x14ac:dyDescent="0.25">
      <c r="G40" s="4"/>
      <c r="H40" s="4"/>
      <c r="I40" s="4"/>
      <c r="J40" s="4"/>
      <c r="K40" s="4"/>
    </row>
    <row r="41" spans="7:11" x14ac:dyDescent="0.25">
      <c r="G41" s="4"/>
      <c r="H41" s="4"/>
      <c r="I41" s="4"/>
      <c r="J41" s="4"/>
      <c r="K41" s="4"/>
    </row>
    <row r="42" spans="7:11" x14ac:dyDescent="0.25">
      <c r="G42" s="4"/>
      <c r="H42" s="4"/>
      <c r="I42" s="4"/>
      <c r="J42" s="4"/>
      <c r="K42" s="4"/>
    </row>
    <row r="43" spans="7:11" x14ac:dyDescent="0.25">
      <c r="G43" s="4"/>
      <c r="H43" s="4"/>
      <c r="I43" s="4"/>
      <c r="J43" s="4"/>
      <c r="K43" s="4"/>
    </row>
    <row r="44" spans="7:11" x14ac:dyDescent="0.25">
      <c r="G44" s="4"/>
      <c r="H44" s="4"/>
      <c r="I44" s="4"/>
      <c r="J44" s="4"/>
      <c r="K44" s="4"/>
    </row>
    <row r="45" spans="7:11" x14ac:dyDescent="0.25">
      <c r="G45" s="4"/>
      <c r="H45" s="4"/>
      <c r="I45" s="4"/>
      <c r="J45" s="4"/>
      <c r="K45" s="4"/>
    </row>
    <row r="46" spans="7:11" x14ac:dyDescent="0.25">
      <c r="G46" s="4"/>
      <c r="H46" s="4"/>
      <c r="I46" s="4"/>
      <c r="J46" s="4"/>
      <c r="K46" s="4"/>
    </row>
    <row r="47" spans="7:11" x14ac:dyDescent="0.25">
      <c r="G47" s="4"/>
      <c r="H47" s="4"/>
      <c r="I47" s="4"/>
      <c r="J47" s="4"/>
      <c r="K47" s="4"/>
    </row>
    <row r="48" spans="7:11" x14ac:dyDescent="0.25">
      <c r="G48" s="4"/>
      <c r="H48" s="4"/>
      <c r="I48" s="4"/>
      <c r="J48" s="4"/>
      <c r="K48" s="4"/>
    </row>
    <row r="49" spans="7:11" x14ac:dyDescent="0.25">
      <c r="G49" s="4"/>
      <c r="H49" s="4"/>
      <c r="I49" s="4"/>
      <c r="J49" s="4"/>
      <c r="K49" s="4"/>
    </row>
    <row r="50" spans="7:11" x14ac:dyDescent="0.25">
      <c r="G50" s="4"/>
      <c r="H50" s="4"/>
      <c r="I50" s="4"/>
      <c r="J50" s="4"/>
      <c r="K50" s="4"/>
    </row>
    <row r="51" spans="7:11" x14ac:dyDescent="0.25">
      <c r="G51" s="4"/>
      <c r="H51" s="4"/>
      <c r="I51" s="4"/>
      <c r="J51" s="4"/>
      <c r="K51" s="4"/>
    </row>
    <row r="52" spans="7:11" x14ac:dyDescent="0.25">
      <c r="G52" s="4"/>
      <c r="H52" s="4"/>
      <c r="I52" s="4"/>
      <c r="J52" s="4"/>
      <c r="K52" s="4"/>
    </row>
    <row r="53" spans="7:11" x14ac:dyDescent="0.25">
      <c r="G53" s="4"/>
      <c r="H53" s="4"/>
      <c r="I53" s="4"/>
      <c r="J53" s="4"/>
      <c r="K53" s="4"/>
    </row>
    <row r="54" spans="7:11" x14ac:dyDescent="0.25">
      <c r="G54" s="4"/>
      <c r="H54" s="4"/>
      <c r="I54" s="4"/>
      <c r="J54" s="4"/>
      <c r="K54" s="4"/>
    </row>
    <row r="55" spans="7:11" x14ac:dyDescent="0.25">
      <c r="G55" s="4"/>
      <c r="H55" s="4"/>
      <c r="I55" s="4"/>
      <c r="J55" s="4"/>
      <c r="K55" s="4"/>
    </row>
    <row r="56" spans="7:11" x14ac:dyDescent="0.25">
      <c r="G56" s="4"/>
      <c r="H56" s="4"/>
      <c r="I56" s="4"/>
      <c r="J56" s="4"/>
      <c r="K56" s="4"/>
    </row>
    <row r="57" spans="7:11" x14ac:dyDescent="0.25">
      <c r="G57" s="4"/>
      <c r="H57" s="4"/>
      <c r="I57" s="4"/>
      <c r="J57" s="4"/>
      <c r="K57" s="4"/>
    </row>
    <row r="58" spans="7:11" x14ac:dyDescent="0.25">
      <c r="G58" s="4"/>
      <c r="H58" s="4"/>
      <c r="I58" s="4"/>
      <c r="J58" s="4"/>
      <c r="K58" s="4"/>
    </row>
    <row r="59" spans="7:11" x14ac:dyDescent="0.25">
      <c r="G59" s="4"/>
      <c r="H59" s="4"/>
      <c r="I59" s="4"/>
      <c r="J59" s="4"/>
      <c r="K59" s="4"/>
    </row>
    <row r="60" spans="7:11" x14ac:dyDescent="0.25">
      <c r="G60" s="4"/>
      <c r="H60" s="4"/>
      <c r="I60" s="4"/>
      <c r="J60" s="4"/>
      <c r="K60" s="4"/>
    </row>
    <row r="61" spans="7:11" x14ac:dyDescent="0.25">
      <c r="G61" s="4"/>
      <c r="H61" s="4"/>
      <c r="I61" s="4"/>
      <c r="J61" s="4"/>
      <c r="K61" s="4"/>
    </row>
    <row r="62" spans="7:11" x14ac:dyDescent="0.25">
      <c r="G62" s="4"/>
      <c r="H62" s="4"/>
      <c r="I62" s="4"/>
      <c r="J62" s="4"/>
      <c r="K62" s="4"/>
    </row>
    <row r="63" spans="7:11" x14ac:dyDescent="0.25">
      <c r="G63" s="4"/>
      <c r="H63" s="4"/>
      <c r="I63" s="4"/>
      <c r="J63" s="4"/>
      <c r="K63" s="4"/>
    </row>
    <row r="64" spans="7:11" x14ac:dyDescent="0.25">
      <c r="G64" s="4"/>
      <c r="H64" s="4"/>
      <c r="I64" s="4"/>
      <c r="J64" s="4"/>
      <c r="K64" s="4"/>
    </row>
    <row r="65" spans="7:11" x14ac:dyDescent="0.25">
      <c r="G65" s="4"/>
      <c r="H65" s="4"/>
      <c r="I65" s="4"/>
      <c r="J65" s="4"/>
      <c r="K65" s="4"/>
    </row>
    <row r="66" spans="7:11" x14ac:dyDescent="0.25">
      <c r="G66" s="4"/>
      <c r="H66" s="4"/>
      <c r="I66" s="4"/>
      <c r="J66" s="4"/>
      <c r="K66" s="4"/>
    </row>
    <row r="67" spans="7:11" x14ac:dyDescent="0.25">
      <c r="G67" s="4"/>
      <c r="H67" s="4"/>
      <c r="I67" s="4"/>
      <c r="J67" s="4"/>
      <c r="K67" s="4"/>
    </row>
    <row r="68" spans="7:11" x14ac:dyDescent="0.25">
      <c r="G68" s="4"/>
      <c r="H68" s="4"/>
      <c r="I68" s="4"/>
      <c r="J68" s="4"/>
      <c r="K68" s="4"/>
    </row>
    <row r="69" spans="7:11" x14ac:dyDescent="0.25">
      <c r="G69" s="4"/>
      <c r="H69" s="4"/>
      <c r="I69" s="4"/>
      <c r="J69" s="4"/>
      <c r="K69" s="4"/>
    </row>
    <row r="70" spans="7:11" x14ac:dyDescent="0.25">
      <c r="G70" s="4"/>
      <c r="H70" s="4"/>
      <c r="I70" s="4"/>
      <c r="J70" s="4"/>
      <c r="K70" s="4"/>
    </row>
    <row r="71" spans="7:11" x14ac:dyDescent="0.25">
      <c r="G71" s="4"/>
      <c r="H71" s="4"/>
      <c r="I71" s="4"/>
      <c r="J71" s="4"/>
      <c r="K71" s="4"/>
    </row>
    <row r="72" spans="7:11" x14ac:dyDescent="0.25">
      <c r="G72" s="4"/>
      <c r="H72" s="4"/>
      <c r="I72" s="4"/>
      <c r="J72" s="4"/>
      <c r="K72" s="4"/>
    </row>
    <row r="73" spans="7:11" x14ac:dyDescent="0.25">
      <c r="G73" s="4"/>
      <c r="H73" s="4"/>
      <c r="I73" s="4"/>
      <c r="J73" s="4"/>
      <c r="K73" s="4"/>
    </row>
    <row r="74" spans="7:11" x14ac:dyDescent="0.25">
      <c r="G74" s="4"/>
      <c r="H74" s="4"/>
      <c r="I74" s="4"/>
      <c r="J74" s="4"/>
      <c r="K74" s="4"/>
    </row>
    <row r="75" spans="7:11" x14ac:dyDescent="0.25">
      <c r="G75" s="4"/>
      <c r="H75" s="4"/>
      <c r="I75" s="4"/>
      <c r="J75" s="4"/>
      <c r="K75" s="4"/>
    </row>
    <row r="76" spans="7:11" x14ac:dyDescent="0.25">
      <c r="G76" s="4"/>
      <c r="H76" s="4"/>
      <c r="I76" s="4"/>
      <c r="J76" s="4"/>
      <c r="K76" s="4"/>
    </row>
    <row r="77" spans="7:11" x14ac:dyDescent="0.25">
      <c r="G77" s="4"/>
      <c r="H77" s="4"/>
      <c r="I77" s="4"/>
      <c r="J77" s="4"/>
      <c r="K77" s="4"/>
    </row>
    <row r="78" spans="7:11" x14ac:dyDescent="0.25">
      <c r="G78" s="4"/>
      <c r="H78" s="4"/>
      <c r="I78" s="4"/>
      <c r="J78" s="4"/>
      <c r="K78" s="4"/>
    </row>
    <row r="79" spans="7:11" x14ac:dyDescent="0.25">
      <c r="G79" s="4"/>
      <c r="H79" s="4"/>
      <c r="I79" s="4"/>
      <c r="J79" s="4"/>
      <c r="K79" s="4"/>
    </row>
    <row r="80" spans="7:11" x14ac:dyDescent="0.25">
      <c r="G80" s="4"/>
      <c r="H80" s="4"/>
      <c r="I80" s="4"/>
      <c r="J80" s="4"/>
      <c r="K80" s="4"/>
    </row>
    <row r="81" spans="7:11" x14ac:dyDescent="0.25">
      <c r="G81" s="4"/>
      <c r="H81" s="4"/>
      <c r="I81" s="4"/>
      <c r="J81" s="4"/>
      <c r="K81" s="4"/>
    </row>
    <row r="82" spans="7:11" x14ac:dyDescent="0.25">
      <c r="G82" s="4"/>
      <c r="H82" s="4"/>
      <c r="I82" s="4"/>
      <c r="J82" s="4"/>
      <c r="K82" s="4"/>
    </row>
    <row r="83" spans="7:11" x14ac:dyDescent="0.25">
      <c r="G83" s="4"/>
      <c r="H83" s="4"/>
      <c r="I83" s="4"/>
      <c r="J83" s="4"/>
      <c r="K83" s="4"/>
    </row>
    <row r="84" spans="7:11" x14ac:dyDescent="0.25">
      <c r="G84" s="4"/>
      <c r="H84" s="4"/>
      <c r="I84" s="4"/>
      <c r="J84" s="4"/>
      <c r="K84" s="4"/>
    </row>
    <row r="85" spans="7:11" x14ac:dyDescent="0.25">
      <c r="G85" s="4"/>
      <c r="H85" s="4"/>
      <c r="I85" s="4"/>
      <c r="J85" s="4"/>
      <c r="K85" s="4"/>
    </row>
    <row r="86" spans="7:11" x14ac:dyDescent="0.25">
      <c r="G86" s="4"/>
      <c r="H86" s="4"/>
      <c r="I86" s="4"/>
      <c r="J86" s="4"/>
      <c r="K86" s="4"/>
    </row>
    <row r="87" spans="7:11" x14ac:dyDescent="0.25">
      <c r="G87" s="4"/>
      <c r="H87" s="4"/>
      <c r="I87" s="4"/>
      <c r="J87" s="4"/>
      <c r="K87" s="4"/>
    </row>
    <row r="88" spans="7:11" x14ac:dyDescent="0.25">
      <c r="G88" s="4"/>
      <c r="H88" s="4"/>
      <c r="I88" s="4"/>
      <c r="J88" s="4"/>
      <c r="K88" s="4"/>
    </row>
    <row r="89" spans="7:11" x14ac:dyDescent="0.25">
      <c r="G89" s="4"/>
      <c r="H89" s="4"/>
      <c r="I89" s="4"/>
      <c r="J89" s="4"/>
      <c r="K89" s="4"/>
    </row>
    <row r="90" spans="7:11" x14ac:dyDescent="0.25">
      <c r="G90" s="4"/>
      <c r="H90" s="4"/>
      <c r="I90" s="4"/>
      <c r="J90" s="4"/>
      <c r="K90" s="4"/>
    </row>
    <row r="91" spans="7:11" x14ac:dyDescent="0.25">
      <c r="G91" s="4"/>
      <c r="H91" s="4"/>
      <c r="I91" s="4"/>
      <c r="J91" s="4"/>
      <c r="K91" s="4"/>
    </row>
    <row r="92" spans="7:11" x14ac:dyDescent="0.25">
      <c r="G92" s="4"/>
      <c r="H92" s="4"/>
      <c r="I92" s="4"/>
      <c r="J92" s="4"/>
      <c r="K92" s="4"/>
    </row>
    <row r="93" spans="7:11" x14ac:dyDescent="0.25">
      <c r="G93" s="4"/>
      <c r="H93" s="4"/>
      <c r="I93" s="4"/>
      <c r="J93" s="4"/>
      <c r="K93" s="4"/>
    </row>
    <row r="94" spans="7:11" x14ac:dyDescent="0.25">
      <c r="G94" s="4"/>
      <c r="H94" s="4"/>
      <c r="I94" s="4"/>
      <c r="J94" s="4"/>
      <c r="K94" s="4"/>
    </row>
    <row r="95" spans="7:11" x14ac:dyDescent="0.25">
      <c r="G95" s="4"/>
      <c r="H95" s="4"/>
      <c r="I95" s="4"/>
      <c r="J95" s="4"/>
      <c r="K95" s="4"/>
    </row>
    <row r="96" spans="7:11" x14ac:dyDescent="0.25">
      <c r="G96" s="4"/>
      <c r="H96" s="4"/>
      <c r="I96" s="4"/>
      <c r="J96" s="4"/>
      <c r="K96" s="4"/>
    </row>
    <row r="97" spans="7:11" x14ac:dyDescent="0.25">
      <c r="G97" s="4"/>
      <c r="H97" s="4"/>
      <c r="I97" s="4"/>
      <c r="J97" s="4"/>
      <c r="K97" s="4"/>
    </row>
    <row r="98" spans="7:11" x14ac:dyDescent="0.25">
      <c r="G98" s="4"/>
      <c r="H98" s="4"/>
      <c r="I98" s="4"/>
      <c r="J98" s="4"/>
      <c r="K98" s="4"/>
    </row>
    <row r="99" spans="7:11" x14ac:dyDescent="0.25">
      <c r="G99" s="4"/>
      <c r="H99" s="4"/>
      <c r="I99" s="4"/>
      <c r="J99" s="4"/>
      <c r="K99" s="4"/>
    </row>
    <row r="100" spans="7:11" x14ac:dyDescent="0.25">
      <c r="G100" s="4"/>
      <c r="H100" s="4"/>
      <c r="I100" s="4"/>
      <c r="J100" s="4"/>
      <c r="K100" s="4"/>
    </row>
    <row r="101" spans="7:11" x14ac:dyDescent="0.25">
      <c r="G101" s="4"/>
      <c r="H101" s="4"/>
      <c r="I101" s="4"/>
      <c r="J101" s="4"/>
      <c r="K101" s="4"/>
    </row>
    <row r="102" spans="7:11" x14ac:dyDescent="0.25">
      <c r="G102" s="4"/>
      <c r="H102" s="4"/>
      <c r="I102" s="4"/>
      <c r="J102" s="4"/>
      <c r="K102" s="4"/>
    </row>
    <row r="103" spans="7:11" x14ac:dyDescent="0.25">
      <c r="G103" s="4"/>
      <c r="H103" s="4"/>
      <c r="I103" s="4"/>
      <c r="J103" s="4"/>
      <c r="K103" s="4"/>
    </row>
    <row r="104" spans="7:11" x14ac:dyDescent="0.25">
      <c r="G104" s="4"/>
      <c r="H104" s="4"/>
      <c r="I104" s="4"/>
      <c r="J104" s="4"/>
      <c r="K104" s="4"/>
    </row>
    <row r="105" spans="7:11" x14ac:dyDescent="0.25">
      <c r="G105" s="4"/>
      <c r="H105" s="4"/>
      <c r="I105" s="4"/>
      <c r="J105" s="4"/>
      <c r="K105" s="4"/>
    </row>
  </sheetData>
  <conditionalFormatting sqref="A23:A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pane xSplit="1" ySplit="6" topLeftCell="G35" activePane="bottomRight" state="frozen"/>
      <selection pane="topRight" activeCell="B1" sqref="B1"/>
      <selection pane="bottomLeft" activeCell="A4" sqref="A4"/>
      <selection pane="bottomRight" activeCell="N47" sqref="N47"/>
    </sheetView>
  </sheetViews>
  <sheetFormatPr defaultRowHeight="15" x14ac:dyDescent="0.25"/>
  <cols>
    <col min="1" max="1" width="43.28515625" customWidth="1"/>
    <col min="2" max="2" width="15.42578125" customWidth="1"/>
    <col min="3" max="4" width="17.7109375" customWidth="1"/>
    <col min="5" max="5" width="17.140625" customWidth="1"/>
    <col min="6" max="6" width="15" customWidth="1"/>
    <col min="7" max="7" width="14.85546875" customWidth="1"/>
    <col min="8" max="8" width="16.7109375" customWidth="1"/>
  </cols>
  <sheetData>
    <row r="1" spans="1:10" x14ac:dyDescent="0.25">
      <c r="A1" t="s">
        <v>53</v>
      </c>
    </row>
    <row r="2" spans="1:10" ht="15.75" x14ac:dyDescent="0.25">
      <c r="A2" s="10" t="s">
        <v>7</v>
      </c>
    </row>
    <row r="3" spans="1:10" ht="15.75" x14ac:dyDescent="0.25">
      <c r="A3" s="10" t="s">
        <v>35</v>
      </c>
    </row>
    <row r="4" spans="1:10" ht="15.75" x14ac:dyDescent="0.25">
      <c r="A4" s="10"/>
      <c r="B4" s="24"/>
      <c r="C4" s="24"/>
      <c r="D4" s="24"/>
      <c r="E4" s="24"/>
      <c r="F4" s="24"/>
    </row>
    <row r="5" spans="1:10" x14ac:dyDescent="0.25">
      <c r="B5" s="8" t="s">
        <v>15</v>
      </c>
      <c r="C5" s="8" t="s">
        <v>14</v>
      </c>
      <c r="D5" s="8" t="s">
        <v>16</v>
      </c>
      <c r="E5" s="8" t="s">
        <v>15</v>
      </c>
      <c r="F5" s="8" t="s">
        <v>14</v>
      </c>
      <c r="G5" s="8" t="s">
        <v>16</v>
      </c>
      <c r="H5" s="8" t="s">
        <v>15</v>
      </c>
    </row>
    <row r="6" spans="1:10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9">
        <v>43738</v>
      </c>
      <c r="H6" s="9">
        <v>43830</v>
      </c>
    </row>
    <row r="7" spans="1:10" x14ac:dyDescent="0.25">
      <c r="A7" s="14" t="s">
        <v>75</v>
      </c>
      <c r="B7" s="4"/>
      <c r="C7" s="4"/>
      <c r="D7" s="4"/>
      <c r="E7" s="4"/>
      <c r="F7" s="4"/>
    </row>
    <row r="8" spans="1:10" x14ac:dyDescent="0.25">
      <c r="A8" s="27" t="s">
        <v>76</v>
      </c>
      <c r="B8" s="4"/>
      <c r="C8" s="4"/>
      <c r="D8" s="4"/>
      <c r="E8" s="4"/>
      <c r="F8" s="4"/>
    </row>
    <row r="9" spans="1:10" x14ac:dyDescent="0.25">
      <c r="A9" s="2" t="s">
        <v>91</v>
      </c>
      <c r="B9" s="4">
        <v>1688485288</v>
      </c>
      <c r="C9" s="4">
        <v>2764520600</v>
      </c>
      <c r="D9" s="4">
        <v>1354480704</v>
      </c>
      <c r="E9" s="4">
        <v>2791103547</v>
      </c>
      <c r="F9" s="4">
        <v>4225370441</v>
      </c>
      <c r="G9" s="4">
        <v>1439143899</v>
      </c>
      <c r="H9" s="4">
        <v>2802706154</v>
      </c>
      <c r="I9" s="4"/>
      <c r="J9" s="4"/>
    </row>
    <row r="10" spans="1:10" x14ac:dyDescent="0.25">
      <c r="A10" s="2" t="s">
        <v>92</v>
      </c>
      <c r="B10" s="4">
        <v>7604160</v>
      </c>
      <c r="C10" s="4">
        <v>12105600</v>
      </c>
      <c r="D10" s="4">
        <v>3234080</v>
      </c>
      <c r="E10" s="4">
        <v>7604160</v>
      </c>
      <c r="F10" s="4">
        <v>16406240</v>
      </c>
      <c r="G10" s="4">
        <v>4511888</v>
      </c>
      <c r="H10" s="4">
        <v>8523776</v>
      </c>
      <c r="I10" s="4"/>
      <c r="J10" s="4"/>
    </row>
    <row r="11" spans="1:10" x14ac:dyDescent="0.25">
      <c r="A11" s="2" t="s">
        <v>93</v>
      </c>
      <c r="B11" s="4">
        <v>149096</v>
      </c>
      <c r="C11" s="4">
        <v>233195</v>
      </c>
      <c r="D11" s="4">
        <v>540170</v>
      </c>
      <c r="E11" s="4">
        <v>579626</v>
      </c>
      <c r="F11" s="4">
        <v>641320</v>
      </c>
      <c r="G11" s="4">
        <v>56119</v>
      </c>
      <c r="H11" s="4">
        <v>233230</v>
      </c>
      <c r="I11" s="4"/>
      <c r="J11" s="4"/>
    </row>
    <row r="12" spans="1:10" x14ac:dyDescent="0.25">
      <c r="A12" s="2"/>
      <c r="B12" s="5">
        <f t="shared" ref="B12:E12" si="0">SUM(B9:B11)</f>
        <v>1696238544</v>
      </c>
      <c r="C12" s="5">
        <f>SUM(C9:C11)</f>
        <v>2776859395</v>
      </c>
      <c r="D12" s="5">
        <f t="shared" si="0"/>
        <v>1358254954</v>
      </c>
      <c r="E12" s="5">
        <f t="shared" si="0"/>
        <v>2799287333</v>
      </c>
      <c r="F12" s="5">
        <f>SUM(F9:F11)</f>
        <v>4242418001</v>
      </c>
      <c r="G12" s="5">
        <f t="shared" ref="G12:H12" si="1">SUM(G9:G11)</f>
        <v>1443711906</v>
      </c>
      <c r="H12" s="5">
        <f t="shared" si="1"/>
        <v>2811463160</v>
      </c>
      <c r="I12" s="4"/>
      <c r="J12" s="4"/>
    </row>
    <row r="13" spans="1:10" x14ac:dyDescent="0.25">
      <c r="A13" t="s">
        <v>19</v>
      </c>
      <c r="B13" s="4">
        <v>1019279808</v>
      </c>
      <c r="C13" s="4">
        <v>1565294374</v>
      </c>
      <c r="D13" s="4">
        <v>884590432</v>
      </c>
      <c r="E13" s="4">
        <v>1715960455</v>
      </c>
      <c r="F13" s="4">
        <v>2425305757</v>
      </c>
      <c r="G13" s="4">
        <v>832635624</v>
      </c>
      <c r="H13" s="4">
        <v>1672727533</v>
      </c>
      <c r="I13" s="4"/>
      <c r="J13" s="4"/>
    </row>
    <row r="14" spans="1:10" x14ac:dyDescent="0.25">
      <c r="A14" t="s">
        <v>94</v>
      </c>
      <c r="B14" s="4">
        <v>223296824</v>
      </c>
      <c r="C14" s="4">
        <v>374860217</v>
      </c>
      <c r="D14" s="4">
        <v>169365645</v>
      </c>
      <c r="E14" s="4">
        <v>314762697</v>
      </c>
      <c r="F14" s="4">
        <v>476251521</v>
      </c>
      <c r="G14" s="4">
        <v>180049354</v>
      </c>
      <c r="H14" s="4">
        <v>341983204</v>
      </c>
      <c r="I14" s="4"/>
      <c r="J14" s="4"/>
    </row>
    <row r="15" spans="1:10" x14ac:dyDescent="0.25">
      <c r="A15" t="s">
        <v>95</v>
      </c>
      <c r="B15" s="4">
        <v>143609867</v>
      </c>
      <c r="C15" s="4">
        <v>236675997</v>
      </c>
      <c r="D15" s="4">
        <v>102316652</v>
      </c>
      <c r="E15" s="4">
        <v>250996866</v>
      </c>
      <c r="F15" s="4">
        <v>338666688</v>
      </c>
      <c r="G15" s="4">
        <v>132544942</v>
      </c>
      <c r="H15" s="4">
        <v>271359660</v>
      </c>
      <c r="I15" s="4"/>
      <c r="J15" s="4"/>
    </row>
    <row r="16" spans="1:10" x14ac:dyDescent="0.25">
      <c r="A16" t="s">
        <v>99</v>
      </c>
      <c r="B16" s="4">
        <v>19772111</v>
      </c>
      <c r="C16" s="4">
        <v>30477385</v>
      </c>
      <c r="D16" s="4">
        <v>11015576</v>
      </c>
      <c r="E16" s="4">
        <v>23224612</v>
      </c>
      <c r="F16" s="4">
        <v>42496325</v>
      </c>
      <c r="G16" s="4">
        <v>10033771</v>
      </c>
      <c r="H16" s="4">
        <v>22298548</v>
      </c>
      <c r="I16" s="4"/>
      <c r="J16" s="4"/>
    </row>
    <row r="17" spans="1:10" x14ac:dyDescent="0.25">
      <c r="A17" t="s">
        <v>96</v>
      </c>
      <c r="B17" s="33">
        <v>73817080</v>
      </c>
      <c r="C17" s="4">
        <v>1676800</v>
      </c>
      <c r="D17" s="4">
        <v>80244499</v>
      </c>
      <c r="E17" s="4">
        <v>128047273</v>
      </c>
      <c r="F17" s="4">
        <v>182254190</v>
      </c>
      <c r="G17" s="4">
        <v>73487615</v>
      </c>
      <c r="H17" s="4">
        <v>130572402</v>
      </c>
      <c r="I17" s="4"/>
      <c r="J17" s="4"/>
    </row>
    <row r="18" spans="1:10" x14ac:dyDescent="0.25">
      <c r="A18" t="s">
        <v>97</v>
      </c>
      <c r="B18" s="4">
        <v>37526767</v>
      </c>
      <c r="C18" s="33">
        <v>59674947</v>
      </c>
      <c r="D18" s="4">
        <v>-463280</v>
      </c>
      <c r="E18" s="4">
        <v>-1040160</v>
      </c>
      <c r="F18" s="4">
        <v>-1386880</v>
      </c>
      <c r="G18" s="4">
        <v>3426939</v>
      </c>
      <c r="H18" s="4">
        <v>27478837</v>
      </c>
      <c r="I18" s="4"/>
      <c r="J18" s="4"/>
    </row>
    <row r="19" spans="1:10" x14ac:dyDescent="0.25">
      <c r="A19" t="s">
        <v>109</v>
      </c>
      <c r="B19" s="4">
        <v>-819285</v>
      </c>
      <c r="C19" s="4">
        <v>-1313018</v>
      </c>
      <c r="D19" s="4">
        <v>-718750</v>
      </c>
      <c r="E19" s="4">
        <v>-1378307</v>
      </c>
      <c r="F19" s="4">
        <v>-2067461</v>
      </c>
      <c r="G19" s="4">
        <v>-672792</v>
      </c>
      <c r="H19" s="4">
        <v>-1295273</v>
      </c>
      <c r="I19" s="4"/>
      <c r="J19" s="4"/>
    </row>
    <row r="20" spans="1:10" x14ac:dyDescent="0.25">
      <c r="A20" t="s">
        <v>108</v>
      </c>
      <c r="B20" s="4">
        <v>1156720</v>
      </c>
      <c r="C20" s="4">
        <v>114713465</v>
      </c>
      <c r="D20" s="33">
        <v>-8737419</v>
      </c>
      <c r="E20" s="4">
        <v>49221270</v>
      </c>
      <c r="F20" s="4">
        <v>40939704</v>
      </c>
      <c r="G20" s="4">
        <v>-434880</v>
      </c>
      <c r="H20" s="4">
        <v>869760</v>
      </c>
      <c r="I20" s="4"/>
      <c r="J20" s="4"/>
    </row>
    <row r="21" spans="1:10" s="1" customFormat="1" x14ac:dyDescent="0.25">
      <c r="B21" s="5">
        <f>SUM(B13:B20)</f>
        <v>1517639892</v>
      </c>
      <c r="C21" s="5">
        <f>SUM(C13:C20)</f>
        <v>2382060167</v>
      </c>
      <c r="D21" s="5">
        <f t="shared" ref="D21:E21" si="2">SUM(D13:D20)</f>
        <v>1237613355</v>
      </c>
      <c r="E21" s="5">
        <f t="shared" si="2"/>
        <v>2479794706</v>
      </c>
      <c r="F21" s="5">
        <f>SUM(F13:F20)</f>
        <v>3502459844</v>
      </c>
      <c r="G21" s="5">
        <f>SUM(G13:G20)</f>
        <v>1231070573</v>
      </c>
      <c r="H21" s="5">
        <f t="shared" ref="H21" si="3">SUM(H13:H20)</f>
        <v>2465994671</v>
      </c>
      <c r="I21" s="4"/>
      <c r="J21" s="4"/>
    </row>
    <row r="22" spans="1:10" s="1" customFormat="1" x14ac:dyDescent="0.25">
      <c r="A22" s="2" t="s">
        <v>98</v>
      </c>
      <c r="B22" s="4">
        <v>115184695</v>
      </c>
      <c r="C22" s="4">
        <v>173403311</v>
      </c>
      <c r="D22" s="12">
        <v>66201728</v>
      </c>
      <c r="E22" s="12">
        <v>134244696</v>
      </c>
      <c r="F22" s="12">
        <v>233851463</v>
      </c>
      <c r="G22" s="4">
        <v>53774783</v>
      </c>
      <c r="H22" s="4">
        <v>115528440</v>
      </c>
      <c r="I22" s="4"/>
      <c r="J22" s="4"/>
    </row>
    <row r="23" spans="1:10" s="1" customFormat="1" x14ac:dyDescent="0.25">
      <c r="A23" s="2" t="s">
        <v>100</v>
      </c>
      <c r="B23" s="5"/>
      <c r="C23" s="4">
        <v>4900000</v>
      </c>
      <c r="D23" s="12"/>
      <c r="E23" s="12"/>
      <c r="F23" s="12"/>
      <c r="G23" s="4"/>
      <c r="H23" s="4"/>
      <c r="I23" s="4"/>
      <c r="J23" s="4"/>
    </row>
    <row r="24" spans="1:10" x14ac:dyDescent="0.25">
      <c r="A24" t="s">
        <v>29</v>
      </c>
      <c r="B24" s="4">
        <v>13216047</v>
      </c>
      <c r="C24" s="4">
        <v>32888971</v>
      </c>
      <c r="D24" s="4">
        <v>8975671</v>
      </c>
      <c r="E24" s="4">
        <v>17363513</v>
      </c>
      <c r="F24" s="4">
        <v>42000738</v>
      </c>
      <c r="G24" s="4">
        <v>15430063</v>
      </c>
      <c r="H24" s="4">
        <v>23157777</v>
      </c>
      <c r="I24" s="4"/>
      <c r="J24" s="4"/>
    </row>
    <row r="25" spans="1:10" x14ac:dyDescent="0.25">
      <c r="A25" s="1"/>
      <c r="B25" s="16">
        <f>SUM(B21:B24)</f>
        <v>1646040634</v>
      </c>
      <c r="C25" s="16">
        <f>SUM(C21:C24)</f>
        <v>2593252449</v>
      </c>
      <c r="D25" s="16">
        <f>SUM(D21:D24)</f>
        <v>1312790754</v>
      </c>
      <c r="E25" s="16">
        <f>SUM(E21:E24)</f>
        <v>2631402915</v>
      </c>
      <c r="F25" s="16">
        <f>SUM(F21:F24)</f>
        <v>3778312045</v>
      </c>
      <c r="G25" s="16">
        <f t="shared" ref="G25:H25" si="4">SUM(G21:G24)</f>
        <v>1300275419</v>
      </c>
      <c r="H25" s="16">
        <f t="shared" si="4"/>
        <v>2604680888</v>
      </c>
      <c r="I25" s="4"/>
      <c r="J25" s="4"/>
    </row>
    <row r="26" spans="1:10" x14ac:dyDescent="0.25">
      <c r="A26" s="1" t="s">
        <v>105</v>
      </c>
      <c r="B26" s="5">
        <f t="shared" ref="B26:E26" si="5">B12-B25</f>
        <v>50197910</v>
      </c>
      <c r="C26" s="5">
        <f t="shared" si="5"/>
        <v>183606946</v>
      </c>
      <c r="D26" s="5">
        <f t="shared" si="5"/>
        <v>45464200</v>
      </c>
      <c r="E26" s="5">
        <f t="shared" si="5"/>
        <v>167884418</v>
      </c>
      <c r="F26" s="5">
        <f>F12-F25</f>
        <v>464105956</v>
      </c>
      <c r="G26" s="5">
        <f t="shared" ref="G26:H26" si="6">G12-G25</f>
        <v>143436487</v>
      </c>
      <c r="H26" s="5">
        <f t="shared" si="6"/>
        <v>206782272</v>
      </c>
      <c r="I26" s="4"/>
      <c r="J26" s="4"/>
    </row>
    <row r="27" spans="1:10" x14ac:dyDescent="0.25">
      <c r="A27" s="14" t="s">
        <v>77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t="s">
        <v>17</v>
      </c>
      <c r="B28" s="4">
        <v>-5428000</v>
      </c>
      <c r="C28" s="4">
        <v>-2011670971</v>
      </c>
      <c r="D28" s="4">
        <v>-109650000</v>
      </c>
      <c r="E28" s="4">
        <v>-598150000</v>
      </c>
      <c r="F28" s="4">
        <v>-369539552</v>
      </c>
      <c r="G28" s="4">
        <v>-124324716</v>
      </c>
      <c r="H28" s="4">
        <v>-397517186</v>
      </c>
      <c r="I28" s="4"/>
      <c r="J28" s="4"/>
    </row>
    <row r="29" spans="1:10" x14ac:dyDescent="0.25">
      <c r="A29" s="2" t="s">
        <v>31</v>
      </c>
      <c r="B29" s="4">
        <v>-1608416211</v>
      </c>
      <c r="C29" s="4">
        <v>0</v>
      </c>
      <c r="D29" s="4">
        <v>-61944770</v>
      </c>
      <c r="E29" s="4">
        <v>-81266437</v>
      </c>
      <c r="F29" s="4">
        <v>-621650000</v>
      </c>
      <c r="H29" s="4"/>
      <c r="I29" s="4"/>
      <c r="J29" s="4"/>
    </row>
    <row r="30" spans="1:10" x14ac:dyDescent="0.25">
      <c r="A30" s="1"/>
      <c r="B30" s="16">
        <f t="shared" ref="B30:E30" si="7">SUM(B28:B29)</f>
        <v>-1613844211</v>
      </c>
      <c r="C30" s="16">
        <f t="shared" si="7"/>
        <v>-2011670971</v>
      </c>
      <c r="D30" s="16">
        <f t="shared" si="7"/>
        <v>-171594770</v>
      </c>
      <c r="E30" s="16">
        <f t="shared" si="7"/>
        <v>-679416437</v>
      </c>
      <c r="F30" s="16">
        <f>SUM(F28:F29)</f>
        <v>-991189552</v>
      </c>
      <c r="G30" s="16">
        <f>SUM(G28:G28)</f>
        <v>-124324716</v>
      </c>
      <c r="H30" s="16">
        <f t="shared" ref="H30" si="8">SUM(H28:H29)</f>
        <v>-397517186</v>
      </c>
      <c r="I30" s="4"/>
      <c r="J30" s="4"/>
    </row>
    <row r="31" spans="1:10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14" t="s">
        <v>78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t="s">
        <v>32</v>
      </c>
      <c r="B33" s="4">
        <v>145749289</v>
      </c>
      <c r="C33" s="4">
        <v>535072775</v>
      </c>
      <c r="D33" s="4">
        <v>117640267</v>
      </c>
      <c r="E33" s="4">
        <v>-75740775</v>
      </c>
      <c r="F33" s="4">
        <v>807855787</v>
      </c>
      <c r="G33" s="4">
        <v>-55511372</v>
      </c>
      <c r="H33" s="4">
        <v>-185600397</v>
      </c>
      <c r="I33" s="4"/>
      <c r="J33" s="4"/>
    </row>
    <row r="34" spans="1:10" x14ac:dyDescent="0.25">
      <c r="A34" s="2" t="s">
        <v>101</v>
      </c>
      <c r="B34" s="4">
        <v>347224934</v>
      </c>
      <c r="C34" s="4">
        <v>379970706</v>
      </c>
      <c r="D34" s="4">
        <v>92348869</v>
      </c>
      <c r="E34" s="4">
        <v>788922405</v>
      </c>
      <c r="F34" s="4">
        <v>-95632420</v>
      </c>
      <c r="G34" s="4">
        <v>33422478</v>
      </c>
      <c r="H34" s="4">
        <v>441705380</v>
      </c>
      <c r="I34" s="4"/>
      <c r="J34" s="4"/>
    </row>
    <row r="35" spans="1:10" x14ac:dyDescent="0.25">
      <c r="A35" t="s">
        <v>102</v>
      </c>
      <c r="B35" s="4">
        <v>53045949</v>
      </c>
      <c r="C35" s="4">
        <v>80317140</v>
      </c>
      <c r="D35" s="33">
        <v>-75740775</v>
      </c>
      <c r="E35" s="4">
        <v>-192610234</v>
      </c>
      <c r="F35" s="4">
        <v>-75740775</v>
      </c>
      <c r="G35" s="4">
        <v>7452353</v>
      </c>
      <c r="H35" s="4"/>
      <c r="I35" s="4"/>
      <c r="J35" s="4"/>
    </row>
    <row r="36" spans="1:10" x14ac:dyDescent="0.25">
      <c r="A36" t="s">
        <v>103</v>
      </c>
      <c r="B36" s="4">
        <v>85502086</v>
      </c>
      <c r="C36" s="4">
        <v>34363773</v>
      </c>
      <c r="D36" s="33"/>
      <c r="E36" s="4"/>
      <c r="F36" s="4"/>
      <c r="G36" s="4"/>
      <c r="H36" s="4"/>
      <c r="I36" s="4"/>
      <c r="J36" s="4"/>
    </row>
    <row r="37" spans="1:10" x14ac:dyDescent="0.25">
      <c r="A37" t="s">
        <v>104</v>
      </c>
      <c r="B37" s="4">
        <v>904164870</v>
      </c>
      <c r="C37" s="4">
        <v>907092464</v>
      </c>
      <c r="D37" s="33"/>
      <c r="E37" s="4"/>
      <c r="F37" s="4"/>
      <c r="G37" s="4"/>
      <c r="H37" s="4"/>
      <c r="I37" s="4"/>
      <c r="J37" s="4"/>
    </row>
    <row r="38" spans="1:10" x14ac:dyDescent="0.25">
      <c r="A38" s="2" t="s">
        <v>8</v>
      </c>
      <c r="B38" s="4">
        <v>-136274</v>
      </c>
      <c r="C38" s="4">
        <v>-58493786</v>
      </c>
      <c r="D38" s="4">
        <v>-1737</v>
      </c>
      <c r="E38" s="4">
        <v>-7177</v>
      </c>
      <c r="F38" s="4">
        <v>-89994533</v>
      </c>
      <c r="G38" s="4">
        <v>-104506</v>
      </c>
      <c r="H38" s="4">
        <v>-104506</v>
      </c>
      <c r="I38" s="4"/>
      <c r="J38" s="4"/>
    </row>
    <row r="39" spans="1:10" x14ac:dyDescent="0.25">
      <c r="A39" s="2" t="s">
        <v>30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1"/>
      <c r="B40" s="16">
        <f t="shared" ref="B40:E40" si="9">SUM(B33:B39)</f>
        <v>1535550854</v>
      </c>
      <c r="C40" s="16">
        <f t="shared" si="9"/>
        <v>1878323072</v>
      </c>
      <c r="D40" s="16">
        <f t="shared" si="9"/>
        <v>134246624</v>
      </c>
      <c r="E40" s="16">
        <f t="shared" si="9"/>
        <v>520564219</v>
      </c>
      <c r="F40" s="16">
        <f>SUM(F33:F39)</f>
        <v>546488059</v>
      </c>
      <c r="G40" s="16">
        <f t="shared" ref="G40:H40" si="10">SUM(G33:G39)</f>
        <v>-14741047</v>
      </c>
      <c r="H40" s="16">
        <f t="shared" si="10"/>
        <v>256000477</v>
      </c>
      <c r="I40" s="4"/>
      <c r="J40" s="4"/>
    </row>
    <row r="41" spans="1:10" x14ac:dyDescent="0.25">
      <c r="B41" s="20"/>
      <c r="C41" s="20"/>
      <c r="D41" s="20"/>
      <c r="E41" s="20"/>
      <c r="F41" s="20"/>
      <c r="G41" s="4"/>
      <c r="H41" s="4"/>
      <c r="I41" s="4"/>
      <c r="J41" s="4"/>
    </row>
    <row r="42" spans="1:10" x14ac:dyDescent="0.25">
      <c r="A42" s="1" t="s">
        <v>79</v>
      </c>
      <c r="B42" s="5">
        <f t="shared" ref="B42:E42" si="11">B40+B30+B26</f>
        <v>-28095447</v>
      </c>
      <c r="C42" s="5">
        <f t="shared" si="11"/>
        <v>50259047</v>
      </c>
      <c r="D42" s="5">
        <f t="shared" si="11"/>
        <v>8116054</v>
      </c>
      <c r="E42" s="5">
        <f t="shared" si="11"/>
        <v>9032200</v>
      </c>
      <c r="F42" s="5">
        <f>F40+F30+F26</f>
        <v>19404463</v>
      </c>
      <c r="G42" s="5">
        <f t="shared" ref="G42:H42" si="12">G40+G30+G26</f>
        <v>4370724</v>
      </c>
      <c r="H42" s="5">
        <f t="shared" si="12"/>
        <v>65265563</v>
      </c>
      <c r="I42" s="4"/>
      <c r="J42" s="4"/>
    </row>
    <row r="43" spans="1:10" x14ac:dyDescent="0.25">
      <c r="A43" s="31" t="s">
        <v>80</v>
      </c>
      <c r="B43" s="5">
        <v>0</v>
      </c>
      <c r="C43" s="5">
        <v>0</v>
      </c>
      <c r="D43" s="5">
        <v>0</v>
      </c>
      <c r="E43" s="5">
        <v>0</v>
      </c>
      <c r="F43" s="4"/>
      <c r="G43" s="4"/>
      <c r="H43" s="4"/>
      <c r="I43" s="4"/>
      <c r="J43" s="4"/>
    </row>
    <row r="44" spans="1:10" x14ac:dyDescent="0.25">
      <c r="A44" s="31" t="s">
        <v>81</v>
      </c>
      <c r="B44" s="4">
        <v>43941183</v>
      </c>
      <c r="C44" s="4">
        <v>43941183</v>
      </c>
      <c r="D44" s="4">
        <v>12193290</v>
      </c>
      <c r="E44" s="4">
        <v>12193280</v>
      </c>
      <c r="F44" s="4">
        <v>12193280</v>
      </c>
      <c r="G44" s="4">
        <v>24556137</v>
      </c>
      <c r="H44" s="4">
        <v>24556137</v>
      </c>
      <c r="I44" s="4"/>
      <c r="J44" s="4"/>
    </row>
    <row r="45" spans="1:10" x14ac:dyDescent="0.25">
      <c r="A45" s="14" t="s">
        <v>82</v>
      </c>
      <c r="B45" s="17">
        <f t="shared" ref="B45:E45" si="13">SUM(B42:B44)</f>
        <v>15845736</v>
      </c>
      <c r="C45" s="17">
        <f>SUM(C42:C44)</f>
        <v>94200230</v>
      </c>
      <c r="D45" s="17">
        <f t="shared" si="13"/>
        <v>20309344</v>
      </c>
      <c r="E45" s="17">
        <f t="shared" si="13"/>
        <v>21225480</v>
      </c>
      <c r="F45" s="17">
        <f t="shared" ref="F45:H45" si="14">SUM(F42:F44)</f>
        <v>31597743</v>
      </c>
      <c r="G45" s="17">
        <f t="shared" si="14"/>
        <v>28926861</v>
      </c>
      <c r="H45" s="17">
        <f t="shared" si="14"/>
        <v>89821700</v>
      </c>
      <c r="I45" s="4"/>
      <c r="J45" s="4"/>
    </row>
    <row r="46" spans="1:10" x14ac:dyDescent="0.25">
      <c r="A46" s="25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G47" s="4"/>
      <c r="H47" s="4"/>
      <c r="I47" s="4"/>
      <c r="J47" s="4"/>
    </row>
    <row r="48" spans="1:10" s="1" customFormat="1" x14ac:dyDescent="0.25">
      <c r="A48" s="14" t="s">
        <v>83</v>
      </c>
      <c r="B48" s="21">
        <f>B26/('1'!B42/10)</f>
        <v>0.38898798292476233</v>
      </c>
      <c r="C48" s="21">
        <f>C26/('1'!C42/10)</f>
        <v>1.42278623901903</v>
      </c>
      <c r="D48" s="21">
        <f>D26/('1'!D42/10)</f>
        <v>0.35230605125368725</v>
      </c>
      <c r="E48" s="21">
        <f>E26/('1'!E42/10)</f>
        <v>1.239000958444014</v>
      </c>
      <c r="F48" s="21">
        <f>F26/('1'!F42/10)</f>
        <v>3.4251405291441364</v>
      </c>
      <c r="G48" s="21">
        <f>G26/('1'!G42/10)</f>
        <v>1.0585731956901585</v>
      </c>
      <c r="H48" s="21">
        <f>H26/('1'!H42/10)</f>
        <v>1.4000645411964161</v>
      </c>
      <c r="I48" s="4"/>
      <c r="J48" s="4"/>
    </row>
    <row r="49" spans="1:10" x14ac:dyDescent="0.25">
      <c r="A49" s="14" t="s">
        <v>84</v>
      </c>
      <c r="B49" s="4">
        <f>'1'!B42/10</f>
        <v>129047457</v>
      </c>
      <c r="C49" s="4">
        <f>'1'!C42/10</f>
        <v>129047457</v>
      </c>
      <c r="D49" s="4">
        <f>'1'!D42/10</f>
        <v>129047457</v>
      </c>
      <c r="E49" s="4">
        <f>'1'!E42/10</f>
        <v>135499829</v>
      </c>
      <c r="F49" s="4">
        <f>'1'!F42/10</f>
        <v>135499829</v>
      </c>
      <c r="G49" s="4">
        <f>'1'!G42/10</f>
        <v>135499829</v>
      </c>
      <c r="H49" s="4">
        <f>'1'!H42/10</f>
        <v>147694814</v>
      </c>
      <c r="I49" s="4"/>
      <c r="J49" s="4"/>
    </row>
    <row r="50" spans="1:10" x14ac:dyDescent="0.25">
      <c r="G50" s="4"/>
      <c r="H50" s="4"/>
      <c r="I50" s="4"/>
      <c r="J50" s="4"/>
    </row>
    <row r="51" spans="1:10" x14ac:dyDescent="0.25">
      <c r="G51" s="4"/>
      <c r="H51" s="4"/>
      <c r="I51" s="4"/>
      <c r="J51" s="4"/>
    </row>
    <row r="52" spans="1:10" x14ac:dyDescent="0.25">
      <c r="G52" s="4"/>
      <c r="H52" s="4"/>
      <c r="I52" s="4"/>
      <c r="J52" s="4"/>
    </row>
    <row r="53" spans="1:10" x14ac:dyDescent="0.25">
      <c r="G53" s="4"/>
      <c r="H53" s="4"/>
      <c r="I53" s="4"/>
      <c r="J53" s="4"/>
    </row>
    <row r="54" spans="1:10" x14ac:dyDescent="0.25">
      <c r="G54" s="4"/>
      <c r="H54" s="4"/>
      <c r="I54" s="4"/>
      <c r="J54" s="4"/>
    </row>
    <row r="55" spans="1:10" x14ac:dyDescent="0.25">
      <c r="G55" s="4"/>
      <c r="H55" s="4"/>
      <c r="I55" s="4"/>
      <c r="J55" s="4"/>
    </row>
    <row r="56" spans="1:10" x14ac:dyDescent="0.25">
      <c r="G56" s="4"/>
      <c r="H56" s="4"/>
      <c r="I56" s="4"/>
      <c r="J56" s="4"/>
    </row>
    <row r="57" spans="1:10" x14ac:dyDescent="0.25">
      <c r="G57" s="4"/>
      <c r="H57" s="4"/>
      <c r="I57" s="4"/>
      <c r="J57" s="4"/>
    </row>
    <row r="58" spans="1:10" x14ac:dyDescent="0.25">
      <c r="G58" s="4"/>
      <c r="H58" s="4"/>
      <c r="I58" s="4"/>
      <c r="J58" s="4"/>
    </row>
    <row r="59" spans="1:10" x14ac:dyDescent="0.25">
      <c r="G59" s="4"/>
      <c r="H59" s="4"/>
      <c r="I59" s="4"/>
      <c r="J59" s="4"/>
    </row>
    <row r="60" spans="1:10" x14ac:dyDescent="0.25">
      <c r="G60" s="4"/>
      <c r="H60" s="4"/>
      <c r="I60" s="4"/>
      <c r="J60" s="4"/>
    </row>
    <row r="61" spans="1:10" x14ac:dyDescent="0.25">
      <c r="G61" s="4"/>
      <c r="H61" s="4"/>
      <c r="I61" s="4"/>
      <c r="J61" s="4"/>
    </row>
    <row r="62" spans="1:10" x14ac:dyDescent="0.25">
      <c r="G62" s="4"/>
      <c r="H62" s="4"/>
      <c r="I62" s="4"/>
      <c r="J62" s="4"/>
    </row>
    <row r="63" spans="1:10" x14ac:dyDescent="0.25">
      <c r="G63" s="4"/>
      <c r="H63" s="4"/>
      <c r="I63" s="4"/>
      <c r="J63" s="4"/>
    </row>
    <row r="64" spans="1:10" x14ac:dyDescent="0.25">
      <c r="G64" s="4"/>
      <c r="H64" s="4"/>
      <c r="I64" s="4"/>
      <c r="J64" s="4"/>
    </row>
    <row r="65" spans="7:10" x14ac:dyDescent="0.25">
      <c r="G65" s="4"/>
      <c r="H65" s="4"/>
      <c r="I65" s="4"/>
      <c r="J65" s="4"/>
    </row>
    <row r="66" spans="7:10" x14ac:dyDescent="0.25">
      <c r="G66" s="4"/>
      <c r="H66" s="4"/>
      <c r="I66" s="4"/>
      <c r="J66" s="4"/>
    </row>
    <row r="67" spans="7:10" x14ac:dyDescent="0.25">
      <c r="G67" s="4"/>
      <c r="H67" s="4"/>
      <c r="I67" s="4"/>
      <c r="J67" s="4"/>
    </row>
    <row r="68" spans="7:10" x14ac:dyDescent="0.25">
      <c r="G68" s="4"/>
      <c r="H68" s="4"/>
      <c r="I68" s="4"/>
      <c r="J68" s="4"/>
    </row>
    <row r="69" spans="7:10" x14ac:dyDescent="0.25">
      <c r="G69" s="4"/>
      <c r="H69" s="4"/>
      <c r="I69" s="4"/>
      <c r="J69" s="4"/>
    </row>
    <row r="70" spans="7:10" x14ac:dyDescent="0.25">
      <c r="G70" s="4"/>
      <c r="H70" s="4"/>
      <c r="I70" s="4"/>
      <c r="J70" s="4"/>
    </row>
    <row r="71" spans="7:10" x14ac:dyDescent="0.25">
      <c r="G71" s="4"/>
      <c r="H71" s="4"/>
      <c r="I71" s="4"/>
      <c r="J71" s="4"/>
    </row>
    <row r="72" spans="7:10" x14ac:dyDescent="0.25">
      <c r="G72" s="4"/>
      <c r="H72" s="4"/>
      <c r="I72" s="4"/>
      <c r="J72" s="4"/>
    </row>
    <row r="73" spans="7:10" x14ac:dyDescent="0.25">
      <c r="G73" s="4"/>
      <c r="H73" s="4"/>
      <c r="I73" s="4"/>
      <c r="J73" s="4"/>
    </row>
    <row r="74" spans="7:10" x14ac:dyDescent="0.25">
      <c r="G74" s="4"/>
      <c r="H74" s="4"/>
      <c r="I74" s="4"/>
      <c r="J74" s="4"/>
    </row>
    <row r="75" spans="7:10" x14ac:dyDescent="0.25">
      <c r="G75" s="4"/>
      <c r="H75" s="4"/>
      <c r="I75" s="4"/>
      <c r="J75" s="4"/>
    </row>
    <row r="76" spans="7:10" x14ac:dyDescent="0.25">
      <c r="G76" s="4"/>
      <c r="H76" s="4"/>
      <c r="I76" s="4"/>
      <c r="J76" s="4"/>
    </row>
    <row r="77" spans="7:10" x14ac:dyDescent="0.25">
      <c r="G77" s="4"/>
      <c r="H77" s="4"/>
      <c r="I77" s="4"/>
      <c r="J77" s="4"/>
    </row>
    <row r="78" spans="7:10" x14ac:dyDescent="0.25">
      <c r="G78" s="4"/>
      <c r="H78" s="4"/>
      <c r="I78" s="4"/>
      <c r="J78" s="4"/>
    </row>
    <row r="79" spans="7:10" x14ac:dyDescent="0.25">
      <c r="G79" s="4"/>
      <c r="H79" s="4"/>
      <c r="I79" s="4"/>
      <c r="J79" s="4"/>
    </row>
    <row r="80" spans="7:10" x14ac:dyDescent="0.25">
      <c r="G80" s="4"/>
      <c r="H80" s="4"/>
      <c r="I80" s="4"/>
      <c r="J80" s="4"/>
    </row>
    <row r="81" spans="7:10" x14ac:dyDescent="0.25">
      <c r="G81" s="4"/>
      <c r="H81" s="4"/>
      <c r="I81" s="4"/>
      <c r="J81" s="4"/>
    </row>
    <row r="82" spans="7:10" x14ac:dyDescent="0.25">
      <c r="G82" s="4"/>
      <c r="H82" s="4"/>
      <c r="I82" s="4"/>
      <c r="J82" s="4"/>
    </row>
    <row r="83" spans="7:10" x14ac:dyDescent="0.25">
      <c r="G83" s="4"/>
      <c r="H83" s="4"/>
      <c r="I83" s="4"/>
      <c r="J83" s="4"/>
    </row>
    <row r="84" spans="7:10" x14ac:dyDescent="0.25">
      <c r="G84" s="4"/>
      <c r="H84" s="4"/>
      <c r="I84" s="4"/>
      <c r="J84" s="4"/>
    </row>
    <row r="85" spans="7:10" x14ac:dyDescent="0.25">
      <c r="G85" s="4"/>
      <c r="H85" s="4"/>
      <c r="I85" s="4"/>
      <c r="J85" s="4"/>
    </row>
    <row r="86" spans="7:10" x14ac:dyDescent="0.25">
      <c r="G86" s="4"/>
      <c r="H86" s="4"/>
      <c r="I86" s="4"/>
      <c r="J86" s="4"/>
    </row>
    <row r="87" spans="7:10" x14ac:dyDescent="0.25">
      <c r="G87" s="4"/>
      <c r="H87" s="4"/>
      <c r="I87" s="4"/>
      <c r="J87" s="4"/>
    </row>
    <row r="88" spans="7:10" x14ac:dyDescent="0.25">
      <c r="G88" s="4"/>
      <c r="H88" s="4"/>
      <c r="I88" s="4"/>
      <c r="J88" s="4"/>
    </row>
    <row r="89" spans="7:10" x14ac:dyDescent="0.25">
      <c r="G89" s="4"/>
      <c r="H89" s="4"/>
      <c r="I89" s="4"/>
      <c r="J89" s="4"/>
    </row>
    <row r="90" spans="7:10" x14ac:dyDescent="0.25">
      <c r="G90" s="4"/>
      <c r="H90" s="4"/>
      <c r="I90" s="4"/>
      <c r="J90" s="4"/>
    </row>
    <row r="91" spans="7:10" x14ac:dyDescent="0.25">
      <c r="G91" s="4"/>
      <c r="H91" s="4"/>
      <c r="I91" s="4"/>
      <c r="J91" s="4"/>
    </row>
    <row r="92" spans="7:10" x14ac:dyDescent="0.25">
      <c r="G92" s="4"/>
      <c r="H92" s="4"/>
      <c r="I92" s="4"/>
      <c r="J92" s="4"/>
    </row>
    <row r="93" spans="7:10" x14ac:dyDescent="0.25">
      <c r="G93" s="4"/>
      <c r="H93" s="4"/>
      <c r="I93" s="4"/>
      <c r="J93" s="4"/>
    </row>
    <row r="94" spans="7:10" x14ac:dyDescent="0.25">
      <c r="G94" s="4"/>
      <c r="H94" s="4"/>
      <c r="I94" s="4"/>
      <c r="J94" s="4"/>
    </row>
    <row r="95" spans="7:10" x14ac:dyDescent="0.25">
      <c r="G95" s="4"/>
      <c r="H95" s="4"/>
      <c r="I95" s="4"/>
      <c r="J95" s="4"/>
    </row>
    <row r="96" spans="7:10" x14ac:dyDescent="0.25">
      <c r="G96" s="4"/>
      <c r="H96" s="4"/>
      <c r="I96" s="4"/>
      <c r="J96" s="4"/>
    </row>
    <row r="97" spans="7:10" x14ac:dyDescent="0.25">
      <c r="G97" s="4"/>
      <c r="H97" s="4"/>
      <c r="I97" s="4"/>
      <c r="J97" s="4"/>
    </row>
    <row r="98" spans="7:10" x14ac:dyDescent="0.25">
      <c r="G98" s="4"/>
      <c r="H98" s="4"/>
      <c r="I98" s="4"/>
      <c r="J98" s="4"/>
    </row>
    <row r="99" spans="7:10" x14ac:dyDescent="0.25">
      <c r="G99" s="4"/>
      <c r="H99" s="4"/>
      <c r="I99" s="4"/>
      <c r="J99" s="4"/>
    </row>
    <row r="100" spans="7:10" x14ac:dyDescent="0.25">
      <c r="G100" s="4"/>
      <c r="H100" s="4"/>
      <c r="I100" s="4"/>
      <c r="J100" s="4"/>
    </row>
    <row r="101" spans="7:10" x14ac:dyDescent="0.25">
      <c r="G101" s="4"/>
      <c r="H101" s="4"/>
      <c r="I101" s="4"/>
      <c r="J101" s="4"/>
    </row>
    <row r="102" spans="7:10" x14ac:dyDescent="0.25">
      <c r="G102" s="4"/>
      <c r="H102" s="4"/>
      <c r="I102" s="4"/>
      <c r="J102" s="4"/>
    </row>
    <row r="103" spans="7:10" x14ac:dyDescent="0.25">
      <c r="G103" s="4"/>
      <c r="H103" s="4"/>
      <c r="I103" s="4"/>
      <c r="J103" s="4"/>
    </row>
    <row r="104" spans="7:10" x14ac:dyDescent="0.25">
      <c r="G104" s="4"/>
      <c r="H104" s="4"/>
      <c r="I104" s="4"/>
      <c r="J104" s="4"/>
    </row>
    <row r="105" spans="7:10" x14ac:dyDescent="0.25">
      <c r="G105" s="4"/>
      <c r="H105" s="4"/>
      <c r="I105" s="4"/>
      <c r="J105" s="4"/>
    </row>
    <row r="106" spans="7:10" x14ac:dyDescent="0.25">
      <c r="G106" s="4"/>
      <c r="H106" s="4"/>
      <c r="I106" s="4"/>
      <c r="J106" s="4"/>
    </row>
    <row r="107" spans="7:10" x14ac:dyDescent="0.25">
      <c r="G107" s="4"/>
      <c r="H107" s="4"/>
      <c r="I107" s="4"/>
      <c r="J107" s="4"/>
    </row>
    <row r="108" spans="7:10" x14ac:dyDescent="0.25">
      <c r="G108" s="4"/>
      <c r="H108" s="4"/>
      <c r="I108" s="4"/>
      <c r="J108" s="4"/>
    </row>
    <row r="109" spans="7:10" x14ac:dyDescent="0.25">
      <c r="G109" s="4"/>
      <c r="H109" s="4"/>
      <c r="I109" s="4"/>
      <c r="J109" s="4"/>
    </row>
    <row r="110" spans="7:10" x14ac:dyDescent="0.25">
      <c r="G110" s="4"/>
      <c r="H110" s="4"/>
      <c r="I110" s="4"/>
      <c r="J110" s="4"/>
    </row>
    <row r="111" spans="7:10" x14ac:dyDescent="0.25">
      <c r="G111" s="4"/>
      <c r="H111" s="4"/>
      <c r="I111" s="4"/>
      <c r="J111" s="4"/>
    </row>
    <row r="112" spans="7:10" x14ac:dyDescent="0.25">
      <c r="G112" s="4"/>
      <c r="H112" s="4"/>
      <c r="I112" s="4"/>
      <c r="J112" s="4"/>
    </row>
    <row r="113" spans="7:10" x14ac:dyDescent="0.25">
      <c r="G113" s="4"/>
      <c r="H113" s="4"/>
      <c r="I113" s="4"/>
      <c r="J113" s="4"/>
    </row>
    <row r="114" spans="7:10" x14ac:dyDescent="0.25">
      <c r="G114" s="4"/>
      <c r="H114" s="4"/>
      <c r="I114" s="4"/>
      <c r="J114" s="4"/>
    </row>
    <row r="115" spans="7:10" x14ac:dyDescent="0.25">
      <c r="G115" s="4"/>
      <c r="H115" s="4"/>
      <c r="I115" s="4"/>
      <c r="J115" s="4"/>
    </row>
    <row r="116" spans="7:10" x14ac:dyDescent="0.25">
      <c r="G116" s="4"/>
      <c r="H116" s="4"/>
      <c r="I116" s="4"/>
      <c r="J116" s="4"/>
    </row>
    <row r="117" spans="7:10" x14ac:dyDescent="0.25">
      <c r="G117" s="4"/>
      <c r="H117" s="4"/>
      <c r="I117" s="4"/>
      <c r="J117" s="4"/>
    </row>
    <row r="118" spans="7:10" x14ac:dyDescent="0.25">
      <c r="G118" s="4"/>
      <c r="H118" s="4"/>
      <c r="I118" s="4"/>
      <c r="J118" s="4"/>
    </row>
    <row r="119" spans="7:10" x14ac:dyDescent="0.25">
      <c r="G119" s="4"/>
      <c r="H119" s="4"/>
      <c r="I119" s="4"/>
      <c r="J119" s="4"/>
    </row>
    <row r="120" spans="7:10" x14ac:dyDescent="0.25">
      <c r="G120" s="4"/>
      <c r="H120" s="4"/>
      <c r="I120" s="4"/>
      <c r="J120" s="4"/>
    </row>
    <row r="121" spans="7:10" x14ac:dyDescent="0.25">
      <c r="G121" s="4"/>
      <c r="H121" s="4"/>
      <c r="I121" s="4"/>
      <c r="J121" s="4"/>
    </row>
    <row r="122" spans="7:10" x14ac:dyDescent="0.25">
      <c r="G122" s="4"/>
      <c r="H122" s="4"/>
      <c r="I122" s="4"/>
      <c r="J122" s="4"/>
    </row>
    <row r="123" spans="7:10" x14ac:dyDescent="0.25">
      <c r="G123" s="4"/>
      <c r="H123" s="4"/>
      <c r="I123" s="4"/>
      <c r="J123" s="4"/>
    </row>
    <row r="124" spans="7:10" x14ac:dyDescent="0.25">
      <c r="G124" s="4"/>
      <c r="H124" s="4"/>
      <c r="I124" s="4"/>
      <c r="J124" s="4"/>
    </row>
    <row r="125" spans="7:10" x14ac:dyDescent="0.25">
      <c r="G125" s="4"/>
      <c r="H125" s="4"/>
      <c r="I125" s="4"/>
      <c r="J125" s="4"/>
    </row>
    <row r="126" spans="7:10" x14ac:dyDescent="0.25">
      <c r="G126" s="4"/>
      <c r="H126" s="4"/>
      <c r="I126" s="4"/>
      <c r="J126" s="4"/>
    </row>
    <row r="127" spans="7:10" x14ac:dyDescent="0.25">
      <c r="G127" s="4"/>
      <c r="H127" s="4"/>
      <c r="I127" s="4"/>
      <c r="J127" s="4"/>
    </row>
    <row r="128" spans="7:10" x14ac:dyDescent="0.25">
      <c r="G128" s="4"/>
      <c r="H128" s="4"/>
      <c r="I128" s="4"/>
      <c r="J128" s="4"/>
    </row>
    <row r="129" spans="7:10" x14ac:dyDescent="0.25">
      <c r="G129" s="4"/>
      <c r="H129" s="4"/>
      <c r="I129" s="4"/>
      <c r="J129" s="4"/>
    </row>
    <row r="130" spans="7:10" x14ac:dyDescent="0.25">
      <c r="G130" s="4"/>
      <c r="H130" s="4"/>
      <c r="I130" s="4"/>
      <c r="J130" s="4"/>
    </row>
    <row r="131" spans="7:10" x14ac:dyDescent="0.25">
      <c r="G131" s="4"/>
      <c r="H131" s="4"/>
      <c r="I131" s="4"/>
      <c r="J131" s="4"/>
    </row>
    <row r="132" spans="7:10" x14ac:dyDescent="0.25">
      <c r="G132" s="4"/>
      <c r="H132" s="4"/>
      <c r="I132" s="4"/>
      <c r="J132" s="4"/>
    </row>
    <row r="133" spans="7:10" x14ac:dyDescent="0.25">
      <c r="G133" s="4"/>
      <c r="H133" s="4"/>
      <c r="I133" s="4"/>
      <c r="J133" s="4"/>
    </row>
    <row r="134" spans="7:10" x14ac:dyDescent="0.25">
      <c r="G134" s="4"/>
      <c r="H134" s="4"/>
      <c r="I134" s="4"/>
      <c r="J134" s="4"/>
    </row>
    <row r="135" spans="7:10" x14ac:dyDescent="0.25">
      <c r="G135" s="4"/>
      <c r="H135" s="4"/>
      <c r="I135" s="4"/>
      <c r="J135" s="4"/>
    </row>
    <row r="136" spans="7:10" x14ac:dyDescent="0.25">
      <c r="G136" s="4"/>
      <c r="H136" s="4"/>
      <c r="I136" s="4"/>
      <c r="J136" s="4"/>
    </row>
    <row r="137" spans="7:10" x14ac:dyDescent="0.25">
      <c r="G137" s="4"/>
      <c r="H137" s="4"/>
      <c r="I137" s="4"/>
      <c r="J137" s="4"/>
    </row>
    <row r="138" spans="7:10" x14ac:dyDescent="0.25">
      <c r="G138" s="4"/>
      <c r="H138" s="4"/>
      <c r="I138" s="4"/>
      <c r="J138" s="4"/>
    </row>
    <row r="139" spans="7:10" x14ac:dyDescent="0.25">
      <c r="G139" s="4"/>
      <c r="H139" s="4"/>
      <c r="I139" s="4"/>
      <c r="J139" s="4"/>
    </row>
    <row r="140" spans="7:10" x14ac:dyDescent="0.25">
      <c r="G140" s="4"/>
      <c r="H140" s="4"/>
      <c r="I140" s="4"/>
      <c r="J140" s="4"/>
    </row>
    <row r="141" spans="7:10" x14ac:dyDescent="0.25">
      <c r="G141" s="4"/>
      <c r="H141" s="4"/>
      <c r="I141" s="4"/>
      <c r="J141" s="4"/>
    </row>
    <row r="142" spans="7:10" x14ac:dyDescent="0.25">
      <c r="G142" s="4"/>
      <c r="H142" s="4"/>
      <c r="I142" s="4"/>
      <c r="J142" s="4"/>
    </row>
    <row r="143" spans="7:10" x14ac:dyDescent="0.25">
      <c r="G143" s="4"/>
      <c r="H143" s="4"/>
      <c r="I143" s="4"/>
      <c r="J143" s="4"/>
    </row>
    <row r="144" spans="7:10" x14ac:dyDescent="0.25">
      <c r="G144" s="4"/>
      <c r="H144" s="4"/>
      <c r="I144" s="4"/>
      <c r="J144" s="4"/>
    </row>
    <row r="145" spans="7:10" x14ac:dyDescent="0.25">
      <c r="G145" s="4"/>
      <c r="H145" s="4"/>
      <c r="I145" s="4"/>
      <c r="J145" s="4"/>
    </row>
    <row r="146" spans="7:10" x14ac:dyDescent="0.25">
      <c r="G146" s="4"/>
      <c r="H146" s="4"/>
      <c r="I146" s="4"/>
      <c r="J146" s="4"/>
    </row>
    <row r="147" spans="7:10" x14ac:dyDescent="0.25">
      <c r="G147" s="4"/>
      <c r="H147" s="4"/>
      <c r="I147" s="4"/>
      <c r="J14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5" sqref="C15"/>
    </sheetView>
  </sheetViews>
  <sheetFormatPr defaultRowHeight="15" x14ac:dyDescent="0.25"/>
  <cols>
    <col min="1" max="1" width="16.5703125" bestFit="1" customWidth="1"/>
    <col min="2" max="6" width="14.5703125" customWidth="1"/>
  </cols>
  <sheetData>
    <row r="1" spans="1:6" x14ac:dyDescent="0.25">
      <c r="A1" t="s">
        <v>53</v>
      </c>
    </row>
    <row r="2" spans="1:6" x14ac:dyDescent="0.25">
      <c r="A2" s="25" t="s">
        <v>85</v>
      </c>
    </row>
    <row r="3" spans="1:6" x14ac:dyDescent="0.25">
      <c r="A3" t="s">
        <v>55</v>
      </c>
    </row>
    <row r="4" spans="1:6" x14ac:dyDescent="0.25">
      <c r="B4" s="23" t="s">
        <v>37</v>
      </c>
      <c r="C4" s="23" t="s">
        <v>38</v>
      </c>
      <c r="D4" s="23" t="s">
        <v>39</v>
      </c>
      <c r="E4" s="23" t="s">
        <v>40</v>
      </c>
      <c r="F4" s="23" t="s">
        <v>41</v>
      </c>
    </row>
    <row r="5" spans="1:6" s="14" customFormat="1" x14ac:dyDescent="0.25">
      <c r="A5" s="13"/>
      <c r="B5" s="15">
        <v>43100</v>
      </c>
      <c r="C5" s="15">
        <v>43190</v>
      </c>
      <c r="D5" s="15">
        <v>43373</v>
      </c>
      <c r="E5" s="15">
        <v>43465</v>
      </c>
      <c r="F5" s="15">
        <v>43555</v>
      </c>
    </row>
    <row r="6" spans="1:6" x14ac:dyDescent="0.25">
      <c r="A6" t="s">
        <v>86</v>
      </c>
      <c r="B6" s="7">
        <f>'2'!B27/'1'!B23</f>
        <v>1.3124516952754349E-2</v>
      </c>
      <c r="C6" s="7">
        <f>'2'!C27/'1'!C23</f>
        <v>1.9995781908101359E-2</v>
      </c>
      <c r="D6" s="7">
        <f>'2'!D27/'1'!D23</f>
        <v>1.014261123539939E-2</v>
      </c>
      <c r="E6" s="7">
        <f>'2'!E27/'1'!E23</f>
        <v>2.3811489571226592E-2</v>
      </c>
      <c r="F6" s="7">
        <f>'2'!F27/'1'!F23</f>
        <v>3.4530810508596188E-2</v>
      </c>
    </row>
    <row r="7" spans="1:6" x14ac:dyDescent="0.25">
      <c r="A7" t="s">
        <v>87</v>
      </c>
      <c r="B7" s="7">
        <f>'2'!B27/'1'!B47</f>
        <v>3.9395140001837484E-2</v>
      </c>
      <c r="C7" s="7">
        <f>'2'!C27/'1'!C47</f>
        <v>6.3292428036434228E-2</v>
      </c>
      <c r="D7" s="7">
        <f>'2'!D27/'1'!D47</f>
        <v>2.9077841678761259E-2</v>
      </c>
      <c r="E7" s="7">
        <f>'2'!E27/'1'!E47</f>
        <v>6.9946150196101578E-2</v>
      </c>
      <c r="F7" s="7">
        <f>'2'!F27/'1'!F47</f>
        <v>9.9789361320490211E-2</v>
      </c>
    </row>
    <row r="8" spans="1:6" x14ac:dyDescent="0.25">
      <c r="A8" t="s">
        <v>9</v>
      </c>
      <c r="B8" s="7">
        <f>('1'!B29)/'1'!B47</f>
        <v>0.60312030796163474</v>
      </c>
      <c r="C8" s="7">
        <f>('1'!C29)/'1'!C47</f>
        <v>0.71455623008858982</v>
      </c>
      <c r="D8" s="7">
        <f>('1'!D29)/'1'!D47</f>
        <v>0.73986473429309496</v>
      </c>
      <c r="E8" s="7">
        <f>('1'!E29)/'1'!E47</f>
        <v>0.80911092760983661</v>
      </c>
      <c r="F8" s="7">
        <f>('1'!F29)/'1'!F47</f>
        <v>0.76379232471012226</v>
      </c>
    </row>
    <row r="9" spans="1:6" x14ac:dyDescent="0.25">
      <c r="A9" t="s">
        <v>10</v>
      </c>
      <c r="B9" s="6">
        <f>'1'!B22/'1'!B38</f>
        <v>1.0921706598690837</v>
      </c>
      <c r="C9" s="6">
        <f>'1'!C22/'1'!C38</f>
        <v>1.0204250958004839</v>
      </c>
      <c r="D9" s="6">
        <f>'1'!D22/'1'!D38</f>
        <v>1.0954394795631384</v>
      </c>
      <c r="E9" s="6">
        <f>'1'!E22/'1'!E38</f>
        <v>1.0527988596003333</v>
      </c>
      <c r="F9" s="6">
        <f>'1'!F22/'1'!F38</f>
        <v>1.0343884865735542</v>
      </c>
    </row>
    <row r="10" spans="1:6" x14ac:dyDescent="0.25">
      <c r="A10" t="s">
        <v>12</v>
      </c>
      <c r="B10" s="7">
        <f>'2'!B27/'2'!B8</f>
        <v>5.0996219007004531E-2</v>
      </c>
      <c r="C10" s="7">
        <f>'2'!C27/'2'!C8</f>
        <v>5.4742772515078281E-2</v>
      </c>
      <c r="D10" s="7">
        <f>'2'!D27/'2'!D8</f>
        <v>5.597740973261834E-2</v>
      </c>
      <c r="E10" s="7">
        <f>'2'!E27/'2'!E8</f>
        <v>6.8829360153349936E-2</v>
      </c>
      <c r="F10" s="7">
        <f>'2'!F27/'2'!F8</f>
        <v>6.7826047899312153E-2</v>
      </c>
    </row>
    <row r="11" spans="1:6" x14ac:dyDescent="0.25">
      <c r="A11" t="s">
        <v>11</v>
      </c>
      <c r="B11" s="7">
        <f>'2'!B20/'2'!B8</f>
        <v>6.0637525138499689E-2</v>
      </c>
      <c r="C11" s="7">
        <f>'2'!C20/'2'!C8</f>
        <v>6.5245834960563867E-2</v>
      </c>
      <c r="D11" s="7">
        <f>'2'!D20/'2'!D8</f>
        <v>6.6359114981637865E-2</v>
      </c>
      <c r="E11" s="7">
        <f>'2'!E20/'2'!E8</f>
        <v>6.9128575777571352E-2</v>
      </c>
      <c r="F11" s="7">
        <f>'2'!F20/'2'!F8</f>
        <v>6.8356237429181704E-2</v>
      </c>
    </row>
    <row r="12" spans="1:6" x14ac:dyDescent="0.25">
      <c r="A12" t="s">
        <v>88</v>
      </c>
      <c r="B12" s="7">
        <f>'2'!B27/('1'!B29+'1'!B47)</f>
        <v>2.4574038396362373E-2</v>
      </c>
      <c r="C12" s="7">
        <f>'2'!C27/('1'!C29+'1'!C47)</f>
        <v>3.6914757839796218E-2</v>
      </c>
      <c r="D12" s="7">
        <f>'2'!D27/('1'!D29+'1'!D47)</f>
        <v>1.6712702490964362E-2</v>
      </c>
      <c r="E12" s="7">
        <f>'2'!E27/('1'!E29+'1'!E47)</f>
        <v>3.8663273284470792E-2</v>
      </c>
      <c r="F12" s="7">
        <f>'2'!F27/('1'!F29+'1'!F47)</f>
        <v>5.6576593469920285E-2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2020-04-12T16:24:44Z</dcterms:modified>
</cp:coreProperties>
</file>