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gsCf7tLsjAgY+AjzhHpzQ8ptv2qg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H34" i="3"/>
  <c r="G34" i="3"/>
  <c r="F34" i="3"/>
  <c r="E34" i="3"/>
  <c r="D34" i="3"/>
  <c r="C34" i="3"/>
  <c r="B34" i="3"/>
  <c r="H33" i="3"/>
  <c r="G33" i="3"/>
  <c r="D33" i="3"/>
  <c r="C33" i="3"/>
  <c r="E27" i="3"/>
  <c r="E30" i="3" s="1"/>
  <c r="H25" i="3"/>
  <c r="H27" i="3" s="1"/>
  <c r="H30" i="3" s="1"/>
  <c r="G25" i="3"/>
  <c r="G27" i="3" s="1"/>
  <c r="G30" i="3" s="1"/>
  <c r="F25" i="3"/>
  <c r="E25" i="3"/>
  <c r="D25" i="3"/>
  <c r="D27" i="3" s="1"/>
  <c r="D30" i="3" s="1"/>
  <c r="C25" i="3"/>
  <c r="C27" i="3" s="1"/>
  <c r="C30" i="3" s="1"/>
  <c r="B25" i="3"/>
  <c r="H20" i="3"/>
  <c r="G20" i="3"/>
  <c r="F20" i="3"/>
  <c r="E20" i="3"/>
  <c r="D20" i="3"/>
  <c r="C20" i="3"/>
  <c r="B20" i="3"/>
  <c r="H13" i="3"/>
  <c r="G13" i="3"/>
  <c r="F13" i="3"/>
  <c r="F33" i="3" s="1"/>
  <c r="E13" i="3"/>
  <c r="E33" i="3" s="1"/>
  <c r="D13" i="3"/>
  <c r="C13" i="3"/>
  <c r="B13" i="3"/>
  <c r="B33" i="3" s="1"/>
  <c r="H28" i="2"/>
  <c r="G28" i="2"/>
  <c r="F28" i="2"/>
  <c r="E28" i="2"/>
  <c r="D28" i="2"/>
  <c r="C28" i="2"/>
  <c r="B28" i="2"/>
  <c r="H21" i="2"/>
  <c r="G21" i="2"/>
  <c r="F21" i="2"/>
  <c r="E21" i="2"/>
  <c r="D21" i="2"/>
  <c r="C21" i="2"/>
  <c r="B21" i="2"/>
  <c r="E19" i="2"/>
  <c r="E11" i="4" s="1"/>
  <c r="H15" i="2"/>
  <c r="H19" i="2" s="1"/>
  <c r="H24" i="2" s="1"/>
  <c r="H27" i="2" s="1"/>
  <c r="E15" i="2"/>
  <c r="D15" i="2"/>
  <c r="D19" i="2" s="1"/>
  <c r="H12" i="2"/>
  <c r="G12" i="2"/>
  <c r="F12" i="2"/>
  <c r="E12" i="2"/>
  <c r="D12" i="2"/>
  <c r="C12" i="2"/>
  <c r="B12" i="2"/>
  <c r="H10" i="2"/>
  <c r="G10" i="2"/>
  <c r="G15" i="2" s="1"/>
  <c r="G19" i="2" s="1"/>
  <c r="G24" i="2" s="1"/>
  <c r="G27" i="2" s="1"/>
  <c r="F10" i="2"/>
  <c r="F15" i="2" s="1"/>
  <c r="F19" i="2" s="1"/>
  <c r="E10" i="2"/>
  <c r="D10" i="2"/>
  <c r="C10" i="2"/>
  <c r="C15" i="2" s="1"/>
  <c r="C19" i="2" s="1"/>
  <c r="B10" i="2"/>
  <c r="B15" i="2" s="1"/>
  <c r="B19" i="2" s="1"/>
  <c r="H48" i="1"/>
  <c r="G48" i="1"/>
  <c r="F48" i="1"/>
  <c r="E48" i="1"/>
  <c r="D48" i="1"/>
  <c r="C48" i="1"/>
  <c r="B48" i="1"/>
  <c r="H47" i="1"/>
  <c r="E47" i="1"/>
  <c r="D47" i="1"/>
  <c r="H43" i="1"/>
  <c r="G43" i="1"/>
  <c r="G47" i="1" s="1"/>
  <c r="F43" i="1"/>
  <c r="F8" i="4" s="1"/>
  <c r="E43" i="1"/>
  <c r="E8" i="4" s="1"/>
  <c r="D43" i="1"/>
  <c r="C43" i="1"/>
  <c r="C47" i="1" s="1"/>
  <c r="B43" i="1"/>
  <c r="B8" i="4" s="1"/>
  <c r="F36" i="1"/>
  <c r="E36" i="1"/>
  <c r="B36" i="1"/>
  <c r="H35" i="1"/>
  <c r="G35" i="1"/>
  <c r="F35" i="1"/>
  <c r="E35" i="1"/>
  <c r="D35" i="1"/>
  <c r="C35" i="1"/>
  <c r="B35" i="1"/>
  <c r="H27" i="1"/>
  <c r="H36" i="1" s="1"/>
  <c r="H45" i="1" s="1"/>
  <c r="G27" i="1"/>
  <c r="G36" i="1" s="1"/>
  <c r="G45" i="1" s="1"/>
  <c r="F27" i="1"/>
  <c r="E27" i="1"/>
  <c r="D27" i="1"/>
  <c r="D36" i="1" s="1"/>
  <c r="D45" i="1" s="1"/>
  <c r="C27" i="1"/>
  <c r="C36" i="1" s="1"/>
  <c r="C45" i="1" s="1"/>
  <c r="B27" i="1"/>
  <c r="G20" i="1"/>
  <c r="F20" i="1"/>
  <c r="C20" i="1"/>
  <c r="B20" i="1"/>
  <c r="H19" i="1"/>
  <c r="G19" i="1"/>
  <c r="F19" i="1"/>
  <c r="E19" i="1"/>
  <c r="E9" i="4" s="1"/>
  <c r="D19" i="1"/>
  <c r="D9" i="4" s="1"/>
  <c r="C19" i="1"/>
  <c r="B19" i="1"/>
  <c r="H11" i="1"/>
  <c r="H20" i="1" s="1"/>
  <c r="G11" i="1"/>
  <c r="F11" i="1"/>
  <c r="E11" i="1"/>
  <c r="E20" i="1" s="1"/>
  <c r="D11" i="1"/>
  <c r="D20" i="1" s="1"/>
  <c r="C11" i="1"/>
  <c r="B11" i="1"/>
  <c r="D24" i="2" l="1"/>
  <c r="D11" i="4"/>
  <c r="B24" i="2"/>
  <c r="B11" i="4"/>
  <c r="F24" i="2"/>
  <c r="F11" i="4"/>
  <c r="C11" i="4"/>
  <c r="C24" i="2"/>
  <c r="B27" i="3"/>
  <c r="B30" i="3" s="1"/>
  <c r="E45" i="1"/>
  <c r="B47" i="1"/>
  <c r="F47" i="1"/>
  <c r="E24" i="2"/>
  <c r="F27" i="3"/>
  <c r="F30" i="3" s="1"/>
  <c r="B45" i="1"/>
  <c r="F45" i="1"/>
  <c r="E10" i="4" l="1"/>
  <c r="E6" i="4"/>
  <c r="E12" i="4"/>
  <c r="E7" i="4"/>
  <c r="E27" i="2"/>
  <c r="C7" i="4"/>
  <c r="C27" i="2"/>
  <c r="C12" i="4"/>
  <c r="C10" i="4"/>
  <c r="C6" i="4"/>
  <c r="B12" i="4"/>
  <c r="B6" i="4"/>
  <c r="B7" i="4"/>
  <c r="B27" i="2"/>
  <c r="B10" i="4"/>
  <c r="F12" i="4"/>
  <c r="F7" i="4"/>
  <c r="F27" i="2"/>
  <c r="F10" i="4"/>
  <c r="F6" i="4"/>
  <c r="D10" i="4"/>
  <c r="D6" i="4"/>
  <c r="D7" i="4"/>
  <c r="D27" i="2"/>
  <c r="D12" i="4"/>
</calcChain>
</file>

<file path=xl/sharedStrings.xml><?xml version="1.0" encoding="utf-8"?>
<sst xmlns="http://schemas.openxmlformats.org/spreadsheetml/2006/main" count="110" uniqueCount="81">
  <si>
    <t>PACIFIC DENIMS LIMITED</t>
  </si>
  <si>
    <t>Cash Flow Statement</t>
  </si>
  <si>
    <t>As at year end</t>
  </si>
  <si>
    <t>Income Statement</t>
  </si>
  <si>
    <t>As at quarter end</t>
  </si>
  <si>
    <t>Balance Sheet</t>
  </si>
  <si>
    <t>Quarter 2</t>
  </si>
  <si>
    <t>Quarter 3</t>
  </si>
  <si>
    <t>Quarter 1</t>
  </si>
  <si>
    <t>Net Cash Flows - Operating Activities</t>
  </si>
  <si>
    <t>ASSETS</t>
  </si>
  <si>
    <t>Net Revenues</t>
  </si>
  <si>
    <t>Cash received from customers &amp; other</t>
  </si>
  <si>
    <t>NON CURRENT ASSETS</t>
  </si>
  <si>
    <t>Cost of goods sold</t>
  </si>
  <si>
    <t>Gross Profit</t>
  </si>
  <si>
    <t>Cash received from other income</t>
  </si>
  <si>
    <t>Property, plant &amp; equipment</t>
  </si>
  <si>
    <t>Cash paid to suppliers, employees &amp; others</t>
  </si>
  <si>
    <t>Capital Work in Progress</t>
  </si>
  <si>
    <t>Interest Paid</t>
  </si>
  <si>
    <t>Income tax Paid</t>
  </si>
  <si>
    <t>Net Cash Flows - Investing Activities</t>
  </si>
  <si>
    <t>Operating Incomes/Expenses</t>
  </si>
  <si>
    <t>CURRENT ASSETS</t>
  </si>
  <si>
    <t>Acquisition of property, plant &amp; equipment</t>
  </si>
  <si>
    <t>Inventories</t>
  </si>
  <si>
    <t>Trade receivables</t>
  </si>
  <si>
    <t>Advances,deposit and repayments</t>
  </si>
  <si>
    <t>Capital work in progress</t>
  </si>
  <si>
    <t>Office &amp; Adminstrative Expenses</t>
  </si>
  <si>
    <t>Fixed deposit</t>
  </si>
  <si>
    <t>Advance for Machinery, Building &amp; Construction</t>
  </si>
  <si>
    <t>Cash &amp; Cash equivalents</t>
  </si>
  <si>
    <t>Selling &amp; distribution Expenses</t>
  </si>
  <si>
    <t>Net Cash Flows - Financing Activities</t>
  </si>
  <si>
    <t>Received/repaid of short term loan</t>
  </si>
  <si>
    <t>Received/repaid of long term loan</t>
  </si>
  <si>
    <t>Operating Profit</t>
  </si>
  <si>
    <t>Net Change in Cash Flows</t>
  </si>
  <si>
    <t>Effects of exchange rate changes on cash and cash equivalents</t>
  </si>
  <si>
    <t>Liabilities and Capital</t>
  </si>
  <si>
    <t>Non-Operating Income/(Expenses)</t>
  </si>
  <si>
    <t>Cash and Cash Equivalents at Beginning Period</t>
  </si>
  <si>
    <t>Cash and Cash Equivalents at End of Period</t>
  </si>
  <si>
    <t>Liabilities</t>
  </si>
  <si>
    <t>Financial Expenses</t>
  </si>
  <si>
    <t>Non Current Liabilities</t>
  </si>
  <si>
    <t>Other Income</t>
  </si>
  <si>
    <t>Net Operating Cash Flow Per Share</t>
  </si>
  <si>
    <t>Deferred tax liability</t>
  </si>
  <si>
    <t>Long term Debt</t>
  </si>
  <si>
    <t>Profit Before Taxation</t>
  </si>
  <si>
    <t>Shares to Calculate NOCFPS</t>
  </si>
  <si>
    <t>Current Liabilities</t>
  </si>
  <si>
    <t>Long Term Loan (Current Portion)</t>
  </si>
  <si>
    <t>Trade &amp; other payables</t>
  </si>
  <si>
    <t>Short term borrowings</t>
  </si>
  <si>
    <t xml:space="preserve">Income Tax Payable </t>
  </si>
  <si>
    <t>Provision for Taxation</t>
  </si>
  <si>
    <t>Accrued expenses</t>
  </si>
  <si>
    <t>Current</t>
  </si>
  <si>
    <t>Deferred</t>
  </si>
  <si>
    <t>Net Profit</t>
  </si>
  <si>
    <t>Shareholders’ Equity</t>
  </si>
  <si>
    <t>Earnings per share (par value Taka 10)</t>
  </si>
  <si>
    <t>Ratio</t>
  </si>
  <si>
    <t>Share capital</t>
  </si>
  <si>
    <t>Revaluation reserve</t>
  </si>
  <si>
    <t>Tax holiday reserve</t>
  </si>
  <si>
    <t>Return on Asset (ROA)</t>
  </si>
  <si>
    <t>Retained earning</t>
  </si>
  <si>
    <t>Return on Equity (ROE)</t>
  </si>
  <si>
    <t>Debt to Equity</t>
  </si>
  <si>
    <t>Shares to Calculate EPS</t>
  </si>
  <si>
    <t>Net assets value per share</t>
  </si>
  <si>
    <t>Current Ratio</t>
  </si>
  <si>
    <t>Shares to calculate NAVPS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</si>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</sst>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3" fillId="0" borderId="0" xfId="0" applyNumberFormat="1" applyFont="1"/>
    <xf numFmtId="164" fontId="6" fillId="0" borderId="0" xfId="0" applyNumberFormat="1" applyFont="1" applyAlignment="1"/>
    <xf numFmtId="0" fontId="7" fillId="0" borderId="0" xfId="0" applyFont="1"/>
    <xf numFmtId="164" fontId="1" fillId="0" borderId="2" xfId="0" applyNumberFormat="1" applyFont="1" applyBorder="1"/>
    <xf numFmtId="164" fontId="1" fillId="0" borderId="3" xfId="0" applyNumberFormat="1" applyFont="1" applyBorder="1"/>
    <xf numFmtId="0" fontId="3" fillId="0" borderId="0" xfId="0" applyFont="1"/>
    <xf numFmtId="41" fontId="1" fillId="0" borderId="0" xfId="0" applyNumberFormat="1" applyFont="1"/>
    <xf numFmtId="164" fontId="1" fillId="0" borderId="0" xfId="0" applyNumberFormat="1" applyFont="1"/>
    <xf numFmtId="0" fontId="8" fillId="0" borderId="1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9" fillId="0" borderId="0" xfId="0" applyNumberFormat="1" applyFont="1" applyAlignment="1"/>
    <xf numFmtId="164" fontId="1" fillId="0" borderId="4" xfId="0" applyNumberFormat="1" applyFont="1" applyBorder="1"/>
    <xf numFmtId="0" fontId="1" fillId="0" borderId="3" xfId="0" applyFont="1" applyBorder="1"/>
    <xf numFmtId="0" fontId="4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2" fontId="1" fillId="0" borderId="5" xfId="0" applyNumberFormat="1" applyFont="1" applyBorder="1"/>
    <xf numFmtId="164" fontId="1" fillId="2" borderId="2" xfId="0" applyNumberFormat="1" applyFont="1" applyFill="1" applyBorder="1"/>
    <xf numFmtId="41" fontId="3" fillId="0" borderId="0" xfId="0" applyNumberFormat="1" applyFont="1"/>
    <xf numFmtId="43" fontId="3" fillId="0" borderId="0" xfId="0" applyNumberFormat="1" applyFont="1"/>
    <xf numFmtId="15" fontId="1" fillId="0" borderId="1" xfId="0" applyNumberFormat="1" applyFont="1" applyBorder="1" applyAlignment="1">
      <alignment horizontal="right"/>
    </xf>
    <xf numFmtId="43" fontId="1" fillId="0" borderId="5" xfId="0" applyNumberFormat="1" applyFont="1" applyBorder="1"/>
    <xf numFmtId="1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8" width="12.5" customWidth="1"/>
    <col min="9" max="26" width="7.625" customWidth="1"/>
  </cols>
  <sheetData>
    <row r="1" spans="1:12" x14ac:dyDescent="0.25">
      <c r="A1" s="1" t="s">
        <v>0</v>
      </c>
    </row>
    <row r="2" spans="1:12" x14ac:dyDescent="0.25">
      <c r="A2" s="1" t="s">
        <v>5</v>
      </c>
    </row>
    <row r="3" spans="1:12" x14ac:dyDescent="0.25">
      <c r="A3" s="2" t="s">
        <v>4</v>
      </c>
    </row>
    <row r="4" spans="1:12" ht="15.75" x14ac:dyDescent="0.25">
      <c r="A4" s="6"/>
      <c r="B4" s="4"/>
      <c r="C4" s="4"/>
      <c r="D4" s="4"/>
      <c r="E4" s="4"/>
      <c r="F4" s="4"/>
    </row>
    <row r="5" spans="1:12" x14ac:dyDescent="0.25"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</row>
    <row r="6" spans="1:12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12" x14ac:dyDescent="0.25">
      <c r="A7" s="10" t="s">
        <v>10</v>
      </c>
      <c r="B7" s="11"/>
      <c r="C7" s="11"/>
      <c r="D7" s="11"/>
      <c r="E7" s="11"/>
      <c r="F7" s="11"/>
      <c r="G7" s="11"/>
    </row>
    <row r="8" spans="1:12" x14ac:dyDescent="0.25">
      <c r="A8" s="13" t="s">
        <v>13</v>
      </c>
      <c r="B8" s="11"/>
      <c r="C8" s="11"/>
      <c r="D8" s="11"/>
      <c r="E8" s="11"/>
      <c r="F8" s="11"/>
      <c r="G8" s="11"/>
    </row>
    <row r="9" spans="1:12" x14ac:dyDescent="0.25">
      <c r="A9" s="2" t="s">
        <v>17</v>
      </c>
      <c r="B9" s="11">
        <v>875278959</v>
      </c>
      <c r="C9" s="11">
        <v>863038523</v>
      </c>
      <c r="D9" s="11">
        <v>839639907</v>
      </c>
      <c r="E9" s="11">
        <v>888391662</v>
      </c>
      <c r="F9" s="11">
        <v>920616422</v>
      </c>
      <c r="G9" s="12">
        <v>1008911607</v>
      </c>
      <c r="H9" s="12">
        <v>1354663533</v>
      </c>
      <c r="I9" s="11"/>
      <c r="J9" s="11"/>
      <c r="K9" s="11"/>
      <c r="L9" s="11"/>
    </row>
    <row r="10" spans="1:12" x14ac:dyDescent="0.25">
      <c r="A10" s="2" t="s">
        <v>19</v>
      </c>
      <c r="B10" s="11">
        <v>412736908</v>
      </c>
      <c r="C10" s="11">
        <v>502827708</v>
      </c>
      <c r="D10" s="11">
        <v>326214238</v>
      </c>
      <c r="E10" s="11">
        <v>346235800</v>
      </c>
      <c r="F10" s="11">
        <v>375313436</v>
      </c>
      <c r="G10" s="12">
        <v>357944554</v>
      </c>
      <c r="H10" s="12">
        <v>45699930</v>
      </c>
      <c r="I10" s="11"/>
      <c r="J10" s="11"/>
      <c r="K10" s="11"/>
      <c r="L10" s="11"/>
    </row>
    <row r="11" spans="1:12" x14ac:dyDescent="0.25">
      <c r="A11" s="1"/>
      <c r="B11" s="15">
        <f t="shared" ref="B11:H11" si="0">SUM(B9:B10)</f>
        <v>1288015867</v>
      </c>
      <c r="C11" s="15">
        <f t="shared" si="0"/>
        <v>1365866231</v>
      </c>
      <c r="D11" s="15">
        <f t="shared" si="0"/>
        <v>1165854145</v>
      </c>
      <c r="E11" s="15">
        <f t="shared" si="0"/>
        <v>1234627462</v>
      </c>
      <c r="F11" s="15">
        <f t="shared" si="0"/>
        <v>1295929858</v>
      </c>
      <c r="G11" s="15">
        <f t="shared" si="0"/>
        <v>1366856161</v>
      </c>
      <c r="H11" s="15">
        <f t="shared" si="0"/>
        <v>1400363463</v>
      </c>
      <c r="I11" s="11"/>
      <c r="J11" s="11"/>
      <c r="K11" s="11"/>
      <c r="L11" s="11"/>
    </row>
    <row r="12" spans="1:12" x14ac:dyDescent="0.25">
      <c r="A12" s="1"/>
      <c r="B12" s="18"/>
      <c r="C12" s="18"/>
      <c r="D12" s="18"/>
      <c r="E12" s="18"/>
      <c r="F12" s="18"/>
      <c r="G12" s="11"/>
      <c r="H12" s="11"/>
      <c r="I12" s="11"/>
      <c r="J12" s="11"/>
      <c r="K12" s="11"/>
      <c r="L12" s="11"/>
    </row>
    <row r="13" spans="1:12" x14ac:dyDescent="0.25">
      <c r="A13" s="13" t="s">
        <v>24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2" t="s">
        <v>26</v>
      </c>
      <c r="B14" s="11">
        <v>512990071</v>
      </c>
      <c r="C14" s="11">
        <v>513179708</v>
      </c>
      <c r="D14" s="11">
        <v>530367413</v>
      </c>
      <c r="E14" s="11">
        <v>538639574</v>
      </c>
      <c r="F14" s="11">
        <v>537502156</v>
      </c>
      <c r="G14" s="12">
        <v>583209223</v>
      </c>
      <c r="H14" s="12">
        <v>574238943</v>
      </c>
      <c r="I14" s="11"/>
      <c r="J14" s="11"/>
      <c r="K14" s="11"/>
      <c r="L14" s="11"/>
    </row>
    <row r="15" spans="1:12" x14ac:dyDescent="0.25">
      <c r="A15" s="2" t="s">
        <v>27</v>
      </c>
      <c r="B15" s="11">
        <v>657077813</v>
      </c>
      <c r="C15" s="11">
        <v>667057952</v>
      </c>
      <c r="D15" s="11">
        <v>682497711</v>
      </c>
      <c r="E15" s="11">
        <v>665257448</v>
      </c>
      <c r="F15" s="11">
        <v>684339006</v>
      </c>
      <c r="G15" s="12">
        <v>686403342</v>
      </c>
      <c r="H15" s="12">
        <v>726027619</v>
      </c>
      <c r="I15" s="11"/>
      <c r="J15" s="11"/>
      <c r="K15" s="11"/>
      <c r="L15" s="11"/>
    </row>
    <row r="16" spans="1:12" x14ac:dyDescent="0.25">
      <c r="A16" s="2" t="s">
        <v>28</v>
      </c>
      <c r="B16" s="11">
        <v>290550641</v>
      </c>
      <c r="C16" s="11">
        <v>353249021</v>
      </c>
      <c r="D16" s="11">
        <v>546140189</v>
      </c>
      <c r="E16" s="11">
        <v>567914407</v>
      </c>
      <c r="F16" s="11">
        <v>573673760</v>
      </c>
      <c r="G16" s="12">
        <v>577968861</v>
      </c>
      <c r="H16" s="12">
        <v>596063089</v>
      </c>
      <c r="I16" s="11"/>
      <c r="J16" s="11"/>
      <c r="K16" s="11"/>
      <c r="L16" s="11"/>
    </row>
    <row r="17" spans="1:12" x14ac:dyDescent="0.25">
      <c r="A17" s="2" t="s">
        <v>31</v>
      </c>
      <c r="B17" s="11">
        <v>54748158</v>
      </c>
      <c r="C17" s="11">
        <v>0</v>
      </c>
      <c r="D17" s="11">
        <v>64379423</v>
      </c>
      <c r="E17" s="11">
        <v>53118766</v>
      </c>
      <c r="F17" s="11">
        <v>40000000</v>
      </c>
      <c r="G17" s="12">
        <v>50762317</v>
      </c>
      <c r="H17" s="12">
        <v>50762317</v>
      </c>
      <c r="I17" s="11"/>
      <c r="J17" s="11"/>
      <c r="K17" s="11"/>
      <c r="L17" s="11"/>
    </row>
    <row r="18" spans="1:12" x14ac:dyDescent="0.25">
      <c r="A18" s="2" t="s">
        <v>33</v>
      </c>
      <c r="B18" s="11">
        <v>159702511</v>
      </c>
      <c r="C18" s="11">
        <v>70046596</v>
      </c>
      <c r="D18" s="11">
        <v>62560901</v>
      </c>
      <c r="E18" s="11">
        <v>57446998</v>
      </c>
      <c r="F18" s="11">
        <v>66695587</v>
      </c>
      <c r="G18" s="12">
        <v>73768244</v>
      </c>
      <c r="H18" s="12">
        <v>40268509</v>
      </c>
      <c r="I18" s="11"/>
      <c r="J18" s="11"/>
      <c r="K18" s="11"/>
      <c r="L18" s="11"/>
    </row>
    <row r="19" spans="1:12" x14ac:dyDescent="0.25">
      <c r="A19" s="1"/>
      <c r="B19" s="14">
        <f t="shared" ref="B19:H19" si="1">SUM(B14:B18)</f>
        <v>1675069194</v>
      </c>
      <c r="C19" s="14">
        <f t="shared" si="1"/>
        <v>1603533277</v>
      </c>
      <c r="D19" s="14">
        <f t="shared" si="1"/>
        <v>1885945637</v>
      </c>
      <c r="E19" s="14">
        <f t="shared" si="1"/>
        <v>1882377193</v>
      </c>
      <c r="F19" s="14">
        <f t="shared" si="1"/>
        <v>1902210509</v>
      </c>
      <c r="G19" s="14">
        <f t="shared" si="1"/>
        <v>1972111987</v>
      </c>
      <c r="H19" s="14">
        <f t="shared" si="1"/>
        <v>1987360477</v>
      </c>
      <c r="I19" s="11"/>
      <c r="J19" s="11"/>
      <c r="K19" s="11"/>
      <c r="L19" s="11"/>
    </row>
    <row r="20" spans="1:12" x14ac:dyDescent="0.25">
      <c r="A20" s="1"/>
      <c r="B20" s="24">
        <f t="shared" ref="B20:H20" si="2">B11+B19</f>
        <v>2963085061</v>
      </c>
      <c r="C20" s="24">
        <f t="shared" si="2"/>
        <v>2969399508</v>
      </c>
      <c r="D20" s="24">
        <f t="shared" si="2"/>
        <v>3051799782</v>
      </c>
      <c r="E20" s="24">
        <f t="shared" si="2"/>
        <v>3117004655</v>
      </c>
      <c r="F20" s="24">
        <f t="shared" si="2"/>
        <v>3198140367</v>
      </c>
      <c r="G20" s="24">
        <f t="shared" si="2"/>
        <v>3338968148</v>
      </c>
      <c r="H20" s="24">
        <f t="shared" si="2"/>
        <v>3387723940</v>
      </c>
      <c r="I20" s="11"/>
      <c r="J20" s="11"/>
      <c r="K20" s="11"/>
      <c r="L20" s="11"/>
    </row>
    <row r="21" spans="1:12" ht="15.75" customHeight="1" x14ac:dyDescent="0.25">
      <c r="A21" s="1"/>
      <c r="B21" s="18"/>
      <c r="C21" s="18"/>
      <c r="D21" s="18"/>
      <c r="E21" s="18"/>
      <c r="F21" s="18"/>
      <c r="G21" s="11"/>
      <c r="H21" s="11"/>
      <c r="I21" s="11"/>
      <c r="J21" s="11"/>
      <c r="K21" s="11"/>
      <c r="L21" s="11"/>
    </row>
    <row r="22" spans="1:12" ht="15.75" customHeight="1" x14ac:dyDescent="0.25">
      <c r="A22" s="26" t="s">
        <v>41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15.75" customHeight="1" x14ac:dyDescent="0.25">
      <c r="A23" s="27" t="s">
        <v>45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5.75" customHeight="1" x14ac:dyDescent="0.25">
      <c r="A24" s="13" t="s">
        <v>47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75" customHeight="1" x14ac:dyDescent="0.25">
      <c r="A25" s="2" t="s">
        <v>50</v>
      </c>
      <c r="B25" s="11">
        <v>50149708</v>
      </c>
      <c r="C25" s="11">
        <v>49821855</v>
      </c>
      <c r="D25" s="11">
        <v>54465410</v>
      </c>
      <c r="E25" s="11">
        <v>54121330</v>
      </c>
      <c r="F25" s="11">
        <v>53814484</v>
      </c>
      <c r="G25" s="12">
        <v>53194889</v>
      </c>
      <c r="H25" s="12">
        <v>53032831</v>
      </c>
      <c r="I25" s="11"/>
      <c r="J25" s="11"/>
      <c r="K25" s="11"/>
      <c r="L25" s="11"/>
    </row>
    <row r="26" spans="1:12" ht="15.75" customHeight="1" x14ac:dyDescent="0.25">
      <c r="A26" s="16" t="s">
        <v>51</v>
      </c>
      <c r="B26" s="11">
        <v>475257832</v>
      </c>
      <c r="C26" s="11">
        <v>507922763</v>
      </c>
      <c r="D26" s="11">
        <v>505981055</v>
      </c>
      <c r="E26" s="11">
        <v>487029509</v>
      </c>
      <c r="F26" s="11">
        <v>484429509</v>
      </c>
      <c r="G26" s="12">
        <v>515616797</v>
      </c>
      <c r="H26" s="12">
        <v>514816797</v>
      </c>
      <c r="I26" s="11"/>
      <c r="J26" s="11"/>
      <c r="K26" s="11"/>
      <c r="L26" s="11"/>
    </row>
    <row r="27" spans="1:12" ht="15.75" customHeight="1" x14ac:dyDescent="0.25">
      <c r="A27" s="1"/>
      <c r="B27" s="15">
        <f t="shared" ref="B27:H27" si="3">SUM(B25:B26)</f>
        <v>525407540</v>
      </c>
      <c r="C27" s="15">
        <f t="shared" si="3"/>
        <v>557744618</v>
      </c>
      <c r="D27" s="15">
        <f t="shared" si="3"/>
        <v>560446465</v>
      </c>
      <c r="E27" s="15">
        <f t="shared" si="3"/>
        <v>541150839</v>
      </c>
      <c r="F27" s="15">
        <f t="shared" si="3"/>
        <v>538243993</v>
      </c>
      <c r="G27" s="15">
        <f t="shared" si="3"/>
        <v>568811686</v>
      </c>
      <c r="H27" s="15">
        <f t="shared" si="3"/>
        <v>567849628</v>
      </c>
      <c r="I27" s="11"/>
      <c r="J27" s="11"/>
      <c r="K27" s="11"/>
      <c r="L27" s="11"/>
    </row>
    <row r="28" spans="1:12" ht="15.75" customHeight="1" x14ac:dyDescent="0.25">
      <c r="A28" s="1"/>
      <c r="B28" s="18"/>
      <c r="C28" s="18"/>
      <c r="D28" s="18"/>
      <c r="E28" s="18"/>
      <c r="F28" s="18"/>
      <c r="G28" s="11"/>
      <c r="H28" s="11"/>
      <c r="I28" s="11"/>
      <c r="J28" s="11"/>
      <c r="K28" s="11"/>
      <c r="L28" s="11"/>
    </row>
    <row r="29" spans="1:12" ht="15.75" customHeight="1" x14ac:dyDescent="0.25">
      <c r="A29" s="13" t="s">
        <v>54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5.75" customHeight="1" x14ac:dyDescent="0.25">
      <c r="A30" s="2" t="s">
        <v>55</v>
      </c>
      <c r="B30" s="11">
        <v>118908979</v>
      </c>
      <c r="C30" s="11">
        <v>98508979</v>
      </c>
      <c r="D30" s="11">
        <v>98508979</v>
      </c>
      <c r="E30" s="11">
        <v>98508979</v>
      </c>
      <c r="F30" s="11">
        <v>98508979</v>
      </c>
      <c r="G30" s="12">
        <v>98508979</v>
      </c>
      <c r="H30" s="12">
        <v>98508979</v>
      </c>
      <c r="I30" s="11"/>
      <c r="J30" s="11"/>
      <c r="K30" s="11"/>
      <c r="L30" s="11"/>
    </row>
    <row r="31" spans="1:12" ht="15.75" customHeight="1" x14ac:dyDescent="0.25">
      <c r="A31" s="2" t="s">
        <v>56</v>
      </c>
      <c r="B31" s="11">
        <v>15643508</v>
      </c>
      <c r="C31" s="11">
        <v>13128148</v>
      </c>
      <c r="D31" s="11">
        <v>3285873</v>
      </c>
      <c r="E31" s="11">
        <v>12305670</v>
      </c>
      <c r="F31" s="11">
        <v>12341030</v>
      </c>
      <c r="G31" s="12">
        <v>11563257</v>
      </c>
      <c r="H31" s="12">
        <v>10785483</v>
      </c>
      <c r="I31" s="11"/>
      <c r="J31" s="11"/>
      <c r="K31" s="11"/>
      <c r="L31" s="11"/>
    </row>
    <row r="32" spans="1:12" ht="15.75" customHeight="1" x14ac:dyDescent="0.25">
      <c r="A32" s="2" t="s">
        <v>57</v>
      </c>
      <c r="B32" s="11">
        <v>137196342</v>
      </c>
      <c r="C32" s="11">
        <v>69594746</v>
      </c>
      <c r="D32" s="11">
        <v>44085100</v>
      </c>
      <c r="E32" s="11">
        <v>69226561</v>
      </c>
      <c r="F32" s="11">
        <v>69226561</v>
      </c>
      <c r="G32" s="12">
        <v>59976561</v>
      </c>
      <c r="H32" s="12">
        <v>55351561</v>
      </c>
      <c r="I32" s="11"/>
      <c r="J32" s="11"/>
      <c r="K32" s="11"/>
      <c r="L32" s="11"/>
    </row>
    <row r="33" spans="1:26" ht="15.75" customHeight="1" x14ac:dyDescent="0.25">
      <c r="A33" s="2" t="s">
        <v>58</v>
      </c>
      <c r="B33" s="11">
        <v>112805040</v>
      </c>
      <c r="C33" s="11">
        <v>123005498</v>
      </c>
      <c r="D33" s="11">
        <v>142773814</v>
      </c>
      <c r="E33" s="11">
        <v>152956452</v>
      </c>
      <c r="F33" s="11">
        <v>163349167</v>
      </c>
      <c r="G33" s="12">
        <v>182443538</v>
      </c>
      <c r="H33" s="12">
        <v>191142502</v>
      </c>
      <c r="I33" s="11"/>
      <c r="J33" s="11"/>
      <c r="K33" s="11"/>
      <c r="L33" s="11"/>
    </row>
    <row r="34" spans="1:26" ht="15.75" customHeight="1" x14ac:dyDescent="0.25">
      <c r="A34" s="2" t="s">
        <v>60</v>
      </c>
      <c r="B34" s="11">
        <v>13722518</v>
      </c>
      <c r="C34" s="11">
        <v>13030132</v>
      </c>
      <c r="D34" s="11">
        <v>30026197</v>
      </c>
      <c r="E34" s="11">
        <v>15344455</v>
      </c>
      <c r="F34" s="11">
        <v>32093402</v>
      </c>
      <c r="G34" s="12">
        <v>30048877</v>
      </c>
      <c r="H34" s="12">
        <v>28787824</v>
      </c>
      <c r="I34" s="11"/>
      <c r="J34" s="11"/>
      <c r="K34" s="11"/>
      <c r="L34" s="11"/>
    </row>
    <row r="35" spans="1:26" ht="15.75" customHeight="1" x14ac:dyDescent="0.25">
      <c r="A35" s="1"/>
      <c r="B35" s="14">
        <f t="shared" ref="B35:H35" si="4">SUM(B30:B34)</f>
        <v>398276387</v>
      </c>
      <c r="C35" s="14">
        <f t="shared" si="4"/>
        <v>317267503</v>
      </c>
      <c r="D35" s="14">
        <f t="shared" si="4"/>
        <v>318679963</v>
      </c>
      <c r="E35" s="14">
        <f t="shared" si="4"/>
        <v>348342117</v>
      </c>
      <c r="F35" s="14">
        <f t="shared" si="4"/>
        <v>375519139</v>
      </c>
      <c r="G35" s="14">
        <f t="shared" si="4"/>
        <v>382541212</v>
      </c>
      <c r="H35" s="14">
        <f t="shared" si="4"/>
        <v>384576349</v>
      </c>
      <c r="I35" s="11"/>
      <c r="J35" s="11"/>
      <c r="K35" s="11"/>
      <c r="L35" s="11"/>
    </row>
    <row r="36" spans="1:26" ht="15.75" customHeight="1" x14ac:dyDescent="0.25">
      <c r="A36" s="1"/>
      <c r="B36" s="15">
        <f t="shared" ref="B36:H36" si="5">B27+B35</f>
        <v>923683927</v>
      </c>
      <c r="C36" s="15">
        <f t="shared" si="5"/>
        <v>875012121</v>
      </c>
      <c r="D36" s="15">
        <f t="shared" si="5"/>
        <v>879126428</v>
      </c>
      <c r="E36" s="15">
        <f t="shared" si="5"/>
        <v>889492956</v>
      </c>
      <c r="F36" s="15">
        <f t="shared" si="5"/>
        <v>913763132</v>
      </c>
      <c r="G36" s="15">
        <f t="shared" si="5"/>
        <v>951352898</v>
      </c>
      <c r="H36" s="15">
        <f t="shared" si="5"/>
        <v>952425977</v>
      </c>
      <c r="I36" s="11"/>
      <c r="J36" s="11"/>
      <c r="K36" s="11"/>
      <c r="L36" s="11"/>
    </row>
    <row r="37" spans="1:26" ht="15.75" customHeight="1" x14ac:dyDescent="0.25">
      <c r="A37" s="1"/>
      <c r="B37" s="18"/>
      <c r="C37" s="18"/>
      <c r="D37" s="18"/>
      <c r="E37" s="18"/>
      <c r="F37" s="18"/>
      <c r="G37" s="11"/>
      <c r="H37" s="11"/>
      <c r="I37" s="11"/>
      <c r="J37" s="11"/>
      <c r="K37" s="11"/>
      <c r="L37" s="11"/>
    </row>
    <row r="38" spans="1:26" ht="15.75" customHeight="1" x14ac:dyDescent="0.25">
      <c r="A38" s="13" t="s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26" ht="15.75" customHeight="1" x14ac:dyDescent="0.25">
      <c r="A39" s="2" t="s">
        <v>67</v>
      </c>
      <c r="B39" s="11">
        <v>1271250000</v>
      </c>
      <c r="C39" s="11">
        <v>1271250000</v>
      </c>
      <c r="D39" s="11">
        <v>1271250000</v>
      </c>
      <c r="E39" s="11">
        <v>1449225000</v>
      </c>
      <c r="F39" s="11">
        <v>1449225000</v>
      </c>
      <c r="G39" s="12">
        <v>1449225000</v>
      </c>
      <c r="H39" s="12">
        <v>1652116500</v>
      </c>
      <c r="I39" s="11"/>
      <c r="J39" s="11"/>
      <c r="K39" s="11"/>
      <c r="L39" s="11"/>
    </row>
    <row r="40" spans="1:26" ht="15.75" customHeight="1" x14ac:dyDescent="0.25">
      <c r="A40" s="2" t="s">
        <v>68</v>
      </c>
      <c r="B40" s="11">
        <v>145690413</v>
      </c>
      <c r="C40" s="11">
        <v>145690413</v>
      </c>
      <c r="D40" s="11">
        <v>140290413</v>
      </c>
      <c r="E40" s="11">
        <v>140290413</v>
      </c>
      <c r="F40" s="11">
        <v>140290413</v>
      </c>
      <c r="G40" s="12">
        <v>140290413</v>
      </c>
      <c r="H40" s="12">
        <v>140290413</v>
      </c>
      <c r="I40" s="11"/>
      <c r="J40" s="11"/>
      <c r="K40" s="11"/>
      <c r="L40" s="11"/>
    </row>
    <row r="41" spans="1:26" ht="15.75" customHeight="1" x14ac:dyDescent="0.25">
      <c r="A41" s="2" t="s">
        <v>69</v>
      </c>
      <c r="B41" s="11">
        <v>145760152</v>
      </c>
      <c r="C41" s="11">
        <v>145760152</v>
      </c>
      <c r="D41" s="11">
        <v>145760152</v>
      </c>
      <c r="E41" s="11">
        <v>145760152</v>
      </c>
      <c r="F41" s="11">
        <v>145760152</v>
      </c>
      <c r="G41" s="12">
        <v>145760152</v>
      </c>
      <c r="H41" s="12">
        <v>145760152</v>
      </c>
      <c r="I41" s="11"/>
      <c r="J41" s="11"/>
      <c r="K41" s="11"/>
      <c r="L41" s="11"/>
    </row>
    <row r="42" spans="1:26" ht="15.75" customHeight="1" x14ac:dyDescent="0.25">
      <c r="A42" s="2" t="s">
        <v>71</v>
      </c>
      <c r="B42" s="11">
        <v>476700569</v>
      </c>
      <c r="C42" s="11">
        <v>531686822</v>
      </c>
      <c r="D42" s="11">
        <v>615372790</v>
      </c>
      <c r="E42" s="11">
        <v>492236135</v>
      </c>
      <c r="F42" s="11">
        <v>549101670</v>
      </c>
      <c r="G42" s="12">
        <v>652339685</v>
      </c>
      <c r="H42" s="12">
        <v>497130898</v>
      </c>
      <c r="I42" s="11"/>
      <c r="J42" s="11"/>
      <c r="K42" s="11"/>
      <c r="L42" s="11"/>
    </row>
    <row r="43" spans="1:26" ht="15.75" customHeight="1" x14ac:dyDescent="0.25">
      <c r="A43" s="1"/>
      <c r="B43" s="15">
        <f t="shared" ref="B43:H43" si="6">SUM(B39:B42)</f>
        <v>2039401134</v>
      </c>
      <c r="C43" s="15">
        <f t="shared" si="6"/>
        <v>2094387387</v>
      </c>
      <c r="D43" s="15">
        <f t="shared" si="6"/>
        <v>2172673355</v>
      </c>
      <c r="E43" s="15">
        <f t="shared" si="6"/>
        <v>2227511700</v>
      </c>
      <c r="F43" s="15">
        <f t="shared" si="6"/>
        <v>2284377235</v>
      </c>
      <c r="G43" s="15">
        <f t="shared" si="6"/>
        <v>2387615250</v>
      </c>
      <c r="H43" s="15">
        <f t="shared" si="6"/>
        <v>2435297963</v>
      </c>
      <c r="I43" s="11"/>
      <c r="J43" s="11"/>
      <c r="K43" s="11"/>
      <c r="L43" s="11"/>
    </row>
    <row r="44" spans="1:26" ht="15.75" customHeight="1" x14ac:dyDescent="0.25">
      <c r="A44" s="1"/>
      <c r="B44" s="18"/>
      <c r="C44" s="18"/>
      <c r="D44" s="18"/>
      <c r="E44" s="18"/>
      <c r="F44" s="18"/>
      <c r="G44" s="11"/>
      <c r="H44" s="11"/>
      <c r="I44" s="11"/>
      <c r="J44" s="11"/>
      <c r="K44" s="11"/>
      <c r="L44" s="11"/>
    </row>
    <row r="45" spans="1:26" ht="15.75" customHeight="1" x14ac:dyDescent="0.25">
      <c r="A45" s="1"/>
      <c r="B45" s="24">
        <f t="shared" ref="B45:H45" si="7">B43+B36</f>
        <v>2963085061</v>
      </c>
      <c r="C45" s="24">
        <f t="shared" si="7"/>
        <v>2969399508</v>
      </c>
      <c r="D45" s="24">
        <f t="shared" si="7"/>
        <v>3051799783</v>
      </c>
      <c r="E45" s="24">
        <f t="shared" si="7"/>
        <v>3117004656</v>
      </c>
      <c r="F45" s="24">
        <f t="shared" si="7"/>
        <v>3198140367</v>
      </c>
      <c r="G45" s="24">
        <f t="shared" si="7"/>
        <v>3338968148</v>
      </c>
      <c r="H45" s="24">
        <f t="shared" si="7"/>
        <v>3387723940</v>
      </c>
      <c r="I45" s="11"/>
      <c r="J45" s="11"/>
      <c r="K45" s="11"/>
      <c r="L45" s="11"/>
    </row>
    <row r="46" spans="1:26" ht="15.75" customHeight="1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26" ht="15.75" customHeight="1" x14ac:dyDescent="0.25">
      <c r="A47" s="9" t="s">
        <v>75</v>
      </c>
      <c r="B47" s="33">
        <f t="shared" ref="B47:H47" si="8">B43/(B39/10)</f>
        <v>16.042486796460178</v>
      </c>
      <c r="C47" s="33">
        <f t="shared" si="8"/>
        <v>16.475023693215338</v>
      </c>
      <c r="D47" s="33">
        <f t="shared" si="8"/>
        <v>17.090842517207474</v>
      </c>
      <c r="E47" s="33">
        <f t="shared" si="8"/>
        <v>15.370364850178543</v>
      </c>
      <c r="F47" s="33">
        <f t="shared" si="8"/>
        <v>15.762750677086029</v>
      </c>
      <c r="G47" s="33">
        <f t="shared" si="8"/>
        <v>16.475117735341303</v>
      </c>
      <c r="H47" s="33">
        <f t="shared" si="8"/>
        <v>14.74047358645713</v>
      </c>
      <c r="I47" s="11"/>
      <c r="J47" s="11"/>
      <c r="K47" s="1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9" t="s">
        <v>77</v>
      </c>
      <c r="B48" s="11">
        <f t="shared" ref="B48:H48" si="9">B39/10</f>
        <v>127125000</v>
      </c>
      <c r="C48" s="11">
        <f t="shared" si="9"/>
        <v>127125000</v>
      </c>
      <c r="D48" s="11">
        <f t="shared" si="9"/>
        <v>127125000</v>
      </c>
      <c r="E48" s="11">
        <f t="shared" si="9"/>
        <v>144922500</v>
      </c>
      <c r="F48" s="11">
        <f t="shared" si="9"/>
        <v>144922500</v>
      </c>
      <c r="G48" s="11">
        <f t="shared" si="9"/>
        <v>144922500</v>
      </c>
      <c r="H48" s="11">
        <f t="shared" si="9"/>
        <v>165211650</v>
      </c>
      <c r="I48" s="11"/>
      <c r="J48" s="11"/>
      <c r="K48" s="11"/>
      <c r="L48" s="11"/>
    </row>
    <row r="49" spans="7:12" ht="15.75" customHeight="1" x14ac:dyDescent="0.25">
      <c r="G49" s="11"/>
      <c r="H49" s="11"/>
      <c r="I49" s="11"/>
      <c r="J49" s="11"/>
      <c r="K49" s="11"/>
      <c r="L49" s="11"/>
    </row>
    <row r="50" spans="7:12" ht="15.75" customHeight="1" x14ac:dyDescent="0.25">
      <c r="G50" s="11"/>
      <c r="H50" s="11"/>
      <c r="I50" s="11"/>
      <c r="J50" s="11"/>
      <c r="K50" s="11"/>
      <c r="L50" s="11"/>
    </row>
    <row r="51" spans="7:12" ht="15.75" customHeight="1" x14ac:dyDescent="0.25">
      <c r="G51" s="11"/>
      <c r="H51" s="11"/>
      <c r="I51" s="11"/>
      <c r="J51" s="11"/>
      <c r="K51" s="11"/>
      <c r="L51" s="11"/>
    </row>
    <row r="52" spans="7:12" ht="15.75" customHeight="1" x14ac:dyDescent="0.25">
      <c r="G52" s="11"/>
      <c r="H52" s="11"/>
      <c r="I52" s="11"/>
      <c r="J52" s="11"/>
      <c r="K52" s="11"/>
      <c r="L52" s="11"/>
    </row>
    <row r="53" spans="7:12" ht="15.75" customHeight="1" x14ac:dyDescent="0.25">
      <c r="G53" s="11"/>
      <c r="H53" s="11"/>
      <c r="I53" s="11"/>
      <c r="J53" s="11"/>
      <c r="K53" s="11"/>
      <c r="L53" s="11"/>
    </row>
    <row r="54" spans="7:12" ht="15.75" customHeight="1" x14ac:dyDescent="0.25">
      <c r="G54" s="11"/>
      <c r="H54" s="11"/>
      <c r="I54" s="11"/>
      <c r="J54" s="11"/>
      <c r="K54" s="11"/>
      <c r="L54" s="11"/>
    </row>
    <row r="55" spans="7:12" ht="15.75" customHeight="1" x14ac:dyDescent="0.25">
      <c r="G55" s="11"/>
      <c r="H55" s="11"/>
      <c r="I55" s="11"/>
      <c r="J55" s="11"/>
      <c r="K55" s="11"/>
      <c r="L55" s="11"/>
    </row>
    <row r="56" spans="7:12" ht="15.75" customHeight="1" x14ac:dyDescent="0.25">
      <c r="G56" s="11"/>
      <c r="H56" s="11"/>
      <c r="I56" s="11"/>
      <c r="J56" s="11"/>
      <c r="K56" s="11"/>
      <c r="L56" s="11"/>
    </row>
    <row r="57" spans="7:12" ht="15.75" customHeight="1" x14ac:dyDescent="0.25">
      <c r="G57" s="11"/>
      <c r="H57" s="11"/>
      <c r="I57" s="11"/>
      <c r="J57" s="11"/>
      <c r="K57" s="11"/>
      <c r="L57" s="11"/>
    </row>
    <row r="58" spans="7:12" ht="15.75" customHeight="1" x14ac:dyDescent="0.25">
      <c r="G58" s="11"/>
      <c r="H58" s="11"/>
      <c r="I58" s="11"/>
      <c r="J58" s="11"/>
      <c r="K58" s="11"/>
      <c r="L58" s="11"/>
    </row>
    <row r="59" spans="7:12" ht="15.75" customHeight="1" x14ac:dyDescent="0.25">
      <c r="G59" s="11"/>
      <c r="H59" s="11"/>
      <c r="I59" s="11"/>
      <c r="J59" s="11"/>
      <c r="K59" s="11"/>
      <c r="L59" s="11"/>
    </row>
    <row r="60" spans="7:12" ht="15.75" customHeight="1" x14ac:dyDescent="0.25">
      <c r="G60" s="11"/>
      <c r="H60" s="11"/>
      <c r="I60" s="11"/>
      <c r="J60" s="11"/>
      <c r="K60" s="11"/>
      <c r="L60" s="11"/>
    </row>
    <row r="61" spans="7:12" ht="15.75" customHeight="1" x14ac:dyDescent="0.25">
      <c r="G61" s="11"/>
      <c r="H61" s="11"/>
      <c r="I61" s="11"/>
      <c r="J61" s="11"/>
      <c r="K61" s="11"/>
      <c r="L61" s="11"/>
    </row>
    <row r="62" spans="7:12" ht="15.75" customHeight="1" x14ac:dyDescent="0.25">
      <c r="G62" s="11"/>
      <c r="H62" s="11"/>
      <c r="I62" s="11"/>
      <c r="J62" s="11"/>
      <c r="K62" s="11"/>
      <c r="L62" s="11"/>
    </row>
    <row r="63" spans="7:12" ht="15.75" customHeight="1" x14ac:dyDescent="0.25">
      <c r="G63" s="11"/>
      <c r="H63" s="11"/>
      <c r="I63" s="11"/>
      <c r="J63" s="11"/>
      <c r="K63" s="11"/>
      <c r="L63" s="11"/>
    </row>
    <row r="64" spans="7:12" ht="15.75" customHeight="1" x14ac:dyDescent="0.25">
      <c r="G64" s="11"/>
      <c r="H64" s="11"/>
      <c r="I64" s="11"/>
      <c r="J64" s="11"/>
      <c r="K64" s="11"/>
      <c r="L64" s="11"/>
    </row>
    <row r="65" spans="7:12" ht="15.75" customHeight="1" x14ac:dyDescent="0.25">
      <c r="G65" s="11"/>
      <c r="H65" s="11"/>
      <c r="I65" s="11"/>
      <c r="J65" s="11"/>
      <c r="K65" s="11"/>
      <c r="L65" s="11"/>
    </row>
    <row r="66" spans="7:12" ht="15.75" customHeight="1" x14ac:dyDescent="0.2"/>
    <row r="67" spans="7:12" ht="15.75" customHeight="1" x14ac:dyDescent="0.2"/>
    <row r="68" spans="7:12" ht="15.75" customHeight="1" x14ac:dyDescent="0.2"/>
    <row r="69" spans="7:12" ht="15.75" customHeight="1" x14ac:dyDescent="0.2"/>
    <row r="70" spans="7:12" ht="15.75" customHeight="1" x14ac:dyDescent="0.2"/>
    <row r="71" spans="7:12" ht="15.75" customHeight="1" x14ac:dyDescent="0.2"/>
    <row r="72" spans="7:12" ht="15.75" customHeight="1" x14ac:dyDescent="0.2"/>
    <row r="73" spans="7:12" ht="15.75" customHeight="1" x14ac:dyDescent="0.2"/>
    <row r="74" spans="7:12" ht="15.75" customHeight="1" x14ac:dyDescent="0.2"/>
    <row r="75" spans="7:12" ht="15.75" customHeight="1" x14ac:dyDescent="0.2"/>
    <row r="76" spans="7:12" ht="15.75" customHeight="1" x14ac:dyDescent="0.2"/>
    <row r="77" spans="7:12" ht="15.75" customHeight="1" x14ac:dyDescent="0.2"/>
    <row r="78" spans="7:12" ht="15.75" customHeight="1" x14ac:dyDescent="0.2"/>
    <row r="79" spans="7:12" ht="15.75" customHeight="1" x14ac:dyDescent="0.2"/>
    <row r="80" spans="7:1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13.25" customWidth="1"/>
    <col min="7" max="7" width="12.75" customWidth="1"/>
    <col min="8" max="8" width="13.2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3</v>
      </c>
    </row>
    <row r="3" spans="1:26" ht="17.25" customHeight="1" x14ac:dyDescent="0.25">
      <c r="A3" s="2" t="s">
        <v>4</v>
      </c>
    </row>
    <row r="4" spans="1:26" ht="17.25" customHeight="1" x14ac:dyDescent="0.25">
      <c r="B4" s="4"/>
      <c r="C4" s="4"/>
      <c r="D4" s="4"/>
      <c r="E4" s="4"/>
      <c r="F4" s="4"/>
    </row>
    <row r="5" spans="1:26" x14ac:dyDescent="0.25"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</row>
    <row r="6" spans="1:2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26" x14ac:dyDescent="0.25">
      <c r="B7" s="7"/>
      <c r="C7" s="7"/>
      <c r="D7" s="7"/>
      <c r="E7" s="7"/>
      <c r="F7" s="7"/>
    </row>
    <row r="8" spans="1:26" x14ac:dyDescent="0.25">
      <c r="A8" s="9" t="s">
        <v>11</v>
      </c>
      <c r="B8" s="11">
        <v>1077752903</v>
      </c>
      <c r="C8" s="11">
        <v>1641193205</v>
      </c>
      <c r="D8" s="11">
        <v>572534442</v>
      </c>
      <c r="E8" s="11">
        <v>1157675408</v>
      </c>
      <c r="F8" s="11">
        <v>1749287725</v>
      </c>
      <c r="G8" s="12">
        <v>578259786</v>
      </c>
      <c r="H8" s="12">
        <v>1145846523</v>
      </c>
      <c r="I8" s="11"/>
      <c r="J8" s="11"/>
    </row>
    <row r="9" spans="1:26" x14ac:dyDescent="0.25">
      <c r="A9" s="2" t="s">
        <v>14</v>
      </c>
      <c r="B9" s="11">
        <v>889159798</v>
      </c>
      <c r="C9" s="11">
        <v>1356754674</v>
      </c>
      <c r="D9" s="11">
        <v>474045736</v>
      </c>
      <c r="E9" s="11">
        <v>967285788</v>
      </c>
      <c r="F9" s="11">
        <v>1457775028</v>
      </c>
      <c r="G9" s="12">
        <v>478792821</v>
      </c>
      <c r="H9" s="12">
        <v>957719535</v>
      </c>
      <c r="I9" s="11"/>
      <c r="J9" s="11"/>
    </row>
    <row r="10" spans="1:26" x14ac:dyDescent="0.25">
      <c r="A10" s="9" t="s">
        <v>15</v>
      </c>
      <c r="B10" s="14">
        <f t="shared" ref="B10:H10" si="0">B8-B9</f>
        <v>188593105</v>
      </c>
      <c r="C10" s="14">
        <f t="shared" si="0"/>
        <v>284438531</v>
      </c>
      <c r="D10" s="14">
        <f t="shared" si="0"/>
        <v>98488706</v>
      </c>
      <c r="E10" s="14">
        <f t="shared" si="0"/>
        <v>190389620</v>
      </c>
      <c r="F10" s="14">
        <f t="shared" si="0"/>
        <v>291512697</v>
      </c>
      <c r="G10" s="14">
        <f t="shared" si="0"/>
        <v>99466965</v>
      </c>
      <c r="H10" s="14">
        <f t="shared" si="0"/>
        <v>188126988</v>
      </c>
      <c r="I10" s="11"/>
      <c r="J10" s="11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7"/>
      <c r="B11" s="11"/>
      <c r="C11" s="11"/>
      <c r="D11" s="11"/>
      <c r="E11" s="11"/>
      <c r="F11" s="11"/>
      <c r="G11" s="11"/>
      <c r="H11" s="11"/>
      <c r="I11" s="11"/>
      <c r="J11" s="1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9" t="s">
        <v>23</v>
      </c>
      <c r="B12" s="18">
        <f t="shared" ref="B12:H12" si="1">SUM(B13:B14)</f>
        <v>15743375</v>
      </c>
      <c r="C12" s="18">
        <f t="shared" si="1"/>
        <v>23679225</v>
      </c>
      <c r="D12" s="18">
        <f t="shared" si="1"/>
        <v>8513156</v>
      </c>
      <c r="E12" s="18">
        <f t="shared" si="1"/>
        <v>16831294</v>
      </c>
      <c r="F12" s="18">
        <f t="shared" si="1"/>
        <v>24877550</v>
      </c>
      <c r="G12" s="18">
        <f t="shared" si="1"/>
        <v>8768652</v>
      </c>
      <c r="H12" s="18">
        <f t="shared" si="1"/>
        <v>17816808</v>
      </c>
      <c r="I12" s="11"/>
      <c r="J12" s="1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21" t="s">
        <v>30</v>
      </c>
      <c r="B13" s="11">
        <v>12714089</v>
      </c>
      <c r="C13" s="11">
        <v>19086566</v>
      </c>
      <c r="D13" s="11">
        <v>6873875</v>
      </c>
      <c r="E13" s="11">
        <v>13558615</v>
      </c>
      <c r="F13" s="11">
        <v>19968781</v>
      </c>
      <c r="G13" s="12">
        <v>7049754</v>
      </c>
      <c r="H13" s="12">
        <v>14570507</v>
      </c>
      <c r="I13" s="11"/>
      <c r="J13" s="1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22" t="s">
        <v>34</v>
      </c>
      <c r="B14" s="11">
        <v>3029286</v>
      </c>
      <c r="C14" s="11">
        <v>4592659</v>
      </c>
      <c r="D14" s="11">
        <v>1639281</v>
      </c>
      <c r="E14" s="11">
        <v>3272679</v>
      </c>
      <c r="F14" s="11">
        <v>4908769</v>
      </c>
      <c r="G14" s="12">
        <v>1718898</v>
      </c>
      <c r="H14" s="23">
        <v>3246301</v>
      </c>
      <c r="I14" s="11"/>
      <c r="J14" s="1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9" t="s">
        <v>38</v>
      </c>
      <c r="B15" s="14">
        <f t="shared" ref="B15:H15" si="2">B10-B12</f>
        <v>172849730</v>
      </c>
      <c r="C15" s="14">
        <f t="shared" si="2"/>
        <v>260759306</v>
      </c>
      <c r="D15" s="14">
        <f t="shared" si="2"/>
        <v>89975550</v>
      </c>
      <c r="E15" s="14">
        <f t="shared" si="2"/>
        <v>173558326</v>
      </c>
      <c r="F15" s="14">
        <f t="shared" si="2"/>
        <v>266635147</v>
      </c>
      <c r="G15" s="14">
        <f t="shared" si="2"/>
        <v>90698313</v>
      </c>
      <c r="H15" s="14">
        <f t="shared" si="2"/>
        <v>170310180</v>
      </c>
      <c r="I15" s="11"/>
      <c r="J15" s="1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25" t="s">
        <v>42</v>
      </c>
      <c r="B16" s="18"/>
      <c r="C16" s="18"/>
      <c r="D16" s="18"/>
      <c r="E16" s="18"/>
      <c r="F16" s="18"/>
      <c r="G16" s="11"/>
      <c r="H16" s="11"/>
      <c r="I16" s="11"/>
      <c r="J16" s="1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22" t="s">
        <v>46</v>
      </c>
      <c r="B17" s="11">
        <v>66557104</v>
      </c>
      <c r="C17" s="11">
        <v>91045589</v>
      </c>
      <c r="D17" s="11">
        <v>24324971</v>
      </c>
      <c r="E17" s="11">
        <v>44601069</v>
      </c>
      <c r="F17" s="11">
        <v>71158067</v>
      </c>
      <c r="G17" s="12">
        <v>24160711</v>
      </c>
      <c r="H17" s="12">
        <v>48592593</v>
      </c>
      <c r="I17" s="11"/>
      <c r="J17" s="11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6" t="s">
        <v>48</v>
      </c>
      <c r="B18" s="11">
        <v>7741862</v>
      </c>
      <c r="C18" s="11">
        <v>9179629</v>
      </c>
      <c r="D18" s="11">
        <v>759860</v>
      </c>
      <c r="E18" s="11">
        <v>2130084</v>
      </c>
      <c r="F18" s="11">
        <v>2561666</v>
      </c>
      <c r="G18" s="12">
        <v>948047</v>
      </c>
      <c r="H18" s="12">
        <v>1987681</v>
      </c>
      <c r="I18" s="11"/>
      <c r="J18" s="11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9" t="s">
        <v>52</v>
      </c>
      <c r="B19" s="14">
        <f t="shared" ref="B19:H19" si="3">B15-B17+B18</f>
        <v>114034488</v>
      </c>
      <c r="C19" s="14">
        <f t="shared" si="3"/>
        <v>178893346</v>
      </c>
      <c r="D19" s="14">
        <f t="shared" si="3"/>
        <v>66410439</v>
      </c>
      <c r="E19" s="14">
        <f t="shared" si="3"/>
        <v>131087341</v>
      </c>
      <c r="F19" s="14">
        <f t="shared" si="3"/>
        <v>198038746</v>
      </c>
      <c r="G19" s="14">
        <f t="shared" si="3"/>
        <v>67485649</v>
      </c>
      <c r="H19" s="29">
        <f t="shared" si="3"/>
        <v>123705268</v>
      </c>
      <c r="I19" s="12"/>
      <c r="J19" s="11"/>
    </row>
    <row r="20" spans="1:26" x14ac:dyDescent="0.25">
      <c r="A20" s="30"/>
      <c r="B20" s="18"/>
      <c r="C20" s="18"/>
      <c r="D20" s="18"/>
      <c r="E20" s="18"/>
      <c r="F20" s="18"/>
      <c r="G20" s="11"/>
      <c r="H20" s="11"/>
      <c r="I20" s="11"/>
      <c r="J20" s="11"/>
    </row>
    <row r="21" spans="1:26" ht="15.75" customHeight="1" x14ac:dyDescent="0.25">
      <c r="A21" s="13" t="s">
        <v>59</v>
      </c>
      <c r="B21" s="18">
        <f t="shared" ref="B21:F21" si="4">SUM(B22:B23)</f>
        <v>-17879360</v>
      </c>
      <c r="C21" s="18">
        <f t="shared" si="4"/>
        <v>-27751965</v>
      </c>
      <c r="D21" s="18">
        <f t="shared" si="4"/>
        <v>-10037552</v>
      </c>
      <c r="E21" s="18">
        <f t="shared" si="4"/>
        <v>-19876110</v>
      </c>
      <c r="F21" s="18">
        <f t="shared" si="4"/>
        <v>-29961978</v>
      </c>
      <c r="G21" s="18">
        <f>SUM(G22:G23)+1</f>
        <v>-10217652</v>
      </c>
      <c r="H21" s="18">
        <f>SUM(H22:H23)</f>
        <v>-18754559</v>
      </c>
      <c r="I21" s="11"/>
      <c r="J21" s="11"/>
    </row>
    <row r="22" spans="1:26" ht="15.75" customHeight="1" x14ac:dyDescent="0.25">
      <c r="A22" s="16" t="s">
        <v>61</v>
      </c>
      <c r="B22" s="11">
        <v>-18506149</v>
      </c>
      <c r="C22" s="11">
        <v>-28706607</v>
      </c>
      <c r="D22" s="11">
        <v>-10466145</v>
      </c>
      <c r="E22" s="11">
        <v>-20648783</v>
      </c>
      <c r="F22" s="11">
        <v>-31041497</v>
      </c>
      <c r="G22" s="12">
        <v>-10714651</v>
      </c>
      <c r="H22" s="12">
        <v>-19413615</v>
      </c>
      <c r="I22" s="11"/>
      <c r="J22" s="11"/>
    </row>
    <row r="23" spans="1:26" ht="15.75" customHeight="1" x14ac:dyDescent="0.25">
      <c r="A23" s="16" t="s">
        <v>62</v>
      </c>
      <c r="B23" s="11">
        <v>626789</v>
      </c>
      <c r="C23" s="11">
        <v>954642</v>
      </c>
      <c r="D23" s="11">
        <v>428593</v>
      </c>
      <c r="E23" s="11">
        <v>772673</v>
      </c>
      <c r="F23" s="11">
        <v>1079519</v>
      </c>
      <c r="G23" s="12">
        <v>496998</v>
      </c>
      <c r="H23" s="12">
        <v>659056</v>
      </c>
      <c r="I23" s="11"/>
      <c r="J23" s="11"/>
    </row>
    <row r="24" spans="1:26" ht="15.75" customHeight="1" x14ac:dyDescent="0.25">
      <c r="A24" s="9" t="s">
        <v>63</v>
      </c>
      <c r="B24" s="15">
        <f t="shared" ref="B24:H24" si="5">B19+B21</f>
        <v>96155128</v>
      </c>
      <c r="C24" s="15">
        <f t="shared" si="5"/>
        <v>151141381</v>
      </c>
      <c r="D24" s="15">
        <f t="shared" si="5"/>
        <v>56372887</v>
      </c>
      <c r="E24" s="15">
        <f t="shared" si="5"/>
        <v>111211231</v>
      </c>
      <c r="F24" s="15">
        <f t="shared" si="5"/>
        <v>168076768</v>
      </c>
      <c r="G24" s="15">
        <f t="shared" si="5"/>
        <v>57267997</v>
      </c>
      <c r="H24" s="15">
        <f t="shared" si="5"/>
        <v>104950709</v>
      </c>
      <c r="I24" s="11"/>
      <c r="J24" s="11"/>
    </row>
    <row r="25" spans="1:26" ht="15.75" customHeight="1" x14ac:dyDescent="0.25">
      <c r="A25" s="1"/>
      <c r="B25" s="11"/>
      <c r="C25" s="11"/>
      <c r="D25" s="11"/>
      <c r="E25" s="11"/>
      <c r="F25" s="11"/>
      <c r="G25" s="11"/>
      <c r="H25" s="11"/>
      <c r="I25" s="11"/>
      <c r="J25" s="11"/>
    </row>
    <row r="26" spans="1:26" ht="15.75" customHeight="1" x14ac:dyDescent="0.25">
      <c r="A26" s="1"/>
      <c r="B26" s="11"/>
      <c r="C26" s="11"/>
      <c r="D26" s="11"/>
      <c r="E26" s="31"/>
      <c r="F26" s="11"/>
      <c r="G26" s="11"/>
      <c r="H26" s="11"/>
      <c r="I26" s="11"/>
      <c r="J26" s="11"/>
    </row>
    <row r="27" spans="1:26" ht="15.75" customHeight="1" x14ac:dyDescent="0.25">
      <c r="A27" s="9" t="s">
        <v>65</v>
      </c>
      <c r="B27" s="33">
        <f>B24/('1'!B39/10)</f>
        <v>0.75638252114060966</v>
      </c>
      <c r="C27" s="33">
        <f>C24/('1'!C39/10)</f>
        <v>1.1889194178957718</v>
      </c>
      <c r="D27" s="33">
        <f>D24/('1'!D39/10)</f>
        <v>0.44344453883972468</v>
      </c>
      <c r="E27" s="33">
        <f>E24/('1'!E39/10)</f>
        <v>0.76738416049957736</v>
      </c>
      <c r="F27" s="33">
        <f>F24/('1'!F39/10)</f>
        <v>1.159770001207542</v>
      </c>
      <c r="G27" s="33">
        <f>G24/('1'!G39/10)</f>
        <v>0.39516291121116459</v>
      </c>
      <c r="H27" s="33">
        <f>H24/('1'!H39/10)</f>
        <v>0.63525005046556948</v>
      </c>
      <c r="I27" s="11"/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5" t="s">
        <v>74</v>
      </c>
      <c r="B28" s="11">
        <f>'1'!B39/10</f>
        <v>127125000</v>
      </c>
      <c r="C28" s="11">
        <f>'1'!C39/10</f>
        <v>127125000</v>
      </c>
      <c r="D28" s="11">
        <f>'1'!D39/10</f>
        <v>127125000</v>
      </c>
      <c r="E28" s="11">
        <f>'1'!E39/10</f>
        <v>144922500</v>
      </c>
      <c r="F28" s="11">
        <f>'1'!F39/10</f>
        <v>144922500</v>
      </c>
      <c r="G28" s="11">
        <f>'1'!G39/10</f>
        <v>144922500</v>
      </c>
      <c r="H28" s="11">
        <f>'1'!H39/10</f>
        <v>165211650</v>
      </c>
      <c r="I28" s="11"/>
      <c r="J28" s="11"/>
    </row>
    <row r="29" spans="1:26" ht="15.75" customHeight="1" x14ac:dyDescent="0.25">
      <c r="A29" s="16"/>
      <c r="G29" s="11"/>
      <c r="H29" s="11"/>
      <c r="I29" s="11"/>
      <c r="J29" s="11"/>
    </row>
    <row r="30" spans="1:26" ht="15.75" customHeight="1" x14ac:dyDescent="0.25">
      <c r="A30" s="16"/>
      <c r="G30" s="11"/>
      <c r="H30" s="11"/>
      <c r="I30" s="11"/>
      <c r="J30" s="11"/>
    </row>
    <row r="31" spans="1:26" ht="15.75" customHeight="1" x14ac:dyDescent="0.25">
      <c r="G31" s="11"/>
      <c r="H31" s="11"/>
      <c r="I31" s="11"/>
      <c r="J31" s="11"/>
    </row>
    <row r="32" spans="1:26" ht="15.75" customHeight="1" x14ac:dyDescent="0.25">
      <c r="G32" s="11"/>
      <c r="H32" s="11"/>
      <c r="I32" s="11"/>
      <c r="J32" s="11"/>
    </row>
    <row r="33" spans="7:10" ht="15.75" customHeight="1" x14ac:dyDescent="0.25">
      <c r="G33" s="11"/>
      <c r="H33" s="11"/>
      <c r="I33" s="11"/>
      <c r="J33" s="11"/>
    </row>
    <row r="34" spans="7:10" ht="15.75" customHeight="1" x14ac:dyDescent="0.25">
      <c r="G34" s="11"/>
      <c r="H34" s="11"/>
      <c r="I34" s="11"/>
      <c r="J34" s="11"/>
    </row>
    <row r="35" spans="7:10" ht="15.75" customHeight="1" x14ac:dyDescent="0.25">
      <c r="G35" s="11"/>
      <c r="H35" s="11"/>
      <c r="I35" s="11"/>
      <c r="J35" s="11"/>
    </row>
    <row r="36" spans="7:10" ht="15.75" customHeight="1" x14ac:dyDescent="0.25">
      <c r="G36" s="11"/>
      <c r="H36" s="11"/>
      <c r="I36" s="11"/>
      <c r="J36" s="11"/>
    </row>
    <row r="37" spans="7:10" ht="15.75" customHeight="1" x14ac:dyDescent="0.25">
      <c r="G37" s="11"/>
      <c r="H37" s="11"/>
      <c r="I37" s="11"/>
      <c r="J37" s="11"/>
    </row>
    <row r="38" spans="7:10" ht="15.75" customHeight="1" x14ac:dyDescent="0.25">
      <c r="G38" s="11"/>
      <c r="H38" s="11"/>
      <c r="I38" s="11"/>
      <c r="J38" s="11"/>
    </row>
    <row r="39" spans="7:10" ht="15.75" customHeight="1" x14ac:dyDescent="0.25">
      <c r="G39" s="11"/>
      <c r="H39" s="11"/>
      <c r="I39" s="11"/>
      <c r="J39" s="11"/>
    </row>
    <row r="40" spans="7:10" ht="15.75" customHeight="1" x14ac:dyDescent="0.25">
      <c r="G40" s="11"/>
      <c r="H40" s="11"/>
      <c r="I40" s="11"/>
      <c r="J40" s="11"/>
    </row>
    <row r="41" spans="7:10" ht="15.75" customHeight="1" x14ac:dyDescent="0.25">
      <c r="G41" s="11"/>
      <c r="H41" s="11"/>
      <c r="I41" s="11"/>
      <c r="J41" s="11"/>
    </row>
    <row r="42" spans="7:10" ht="15.75" customHeight="1" x14ac:dyDescent="0.25">
      <c r="G42" s="11"/>
      <c r="H42" s="11"/>
      <c r="I42" s="11"/>
      <c r="J42" s="11"/>
    </row>
    <row r="43" spans="7:10" ht="15.75" customHeight="1" x14ac:dyDescent="0.25">
      <c r="G43" s="11"/>
      <c r="H43" s="11"/>
      <c r="I43" s="11"/>
      <c r="J43" s="11"/>
    </row>
    <row r="44" spans="7:10" ht="15.75" customHeight="1" x14ac:dyDescent="0.25">
      <c r="G44" s="11"/>
      <c r="H44" s="11"/>
      <c r="I44" s="11"/>
      <c r="J44" s="11"/>
    </row>
    <row r="45" spans="7:10" ht="15.75" customHeight="1" x14ac:dyDescent="0.25">
      <c r="G45" s="11"/>
      <c r="H45" s="11"/>
      <c r="I45" s="11"/>
      <c r="J45" s="11"/>
    </row>
    <row r="46" spans="7:10" ht="15.75" customHeight="1" x14ac:dyDescent="0.25">
      <c r="G46" s="11"/>
      <c r="H46" s="11"/>
      <c r="I46" s="11"/>
      <c r="J46" s="11"/>
    </row>
    <row r="47" spans="7:10" ht="15.75" customHeight="1" x14ac:dyDescent="0.25">
      <c r="G47" s="11"/>
      <c r="H47" s="11"/>
      <c r="I47" s="11"/>
      <c r="J47" s="11"/>
    </row>
    <row r="48" spans="7:10" ht="15.75" customHeight="1" x14ac:dyDescent="0.25">
      <c r="G48" s="11"/>
      <c r="H48" s="11"/>
      <c r="I48" s="11"/>
      <c r="J48" s="11"/>
    </row>
    <row r="49" spans="7:10" ht="15.75" customHeight="1" x14ac:dyDescent="0.25">
      <c r="G49" s="11"/>
      <c r="H49" s="11"/>
      <c r="I49" s="11"/>
      <c r="J49" s="11"/>
    </row>
    <row r="50" spans="7:10" ht="15.75" customHeight="1" x14ac:dyDescent="0.2"/>
    <row r="51" spans="7:10" ht="15.75" customHeight="1" x14ac:dyDescent="0.2"/>
    <row r="52" spans="7:10" ht="15.75" customHeight="1" x14ac:dyDescent="0.2"/>
    <row r="53" spans="7:10" ht="15.75" customHeight="1" x14ac:dyDescent="0.2"/>
    <row r="54" spans="7:10" ht="15.75" customHeight="1" x14ac:dyDescent="0.2"/>
    <row r="55" spans="7:10" ht="15.75" customHeight="1" x14ac:dyDescent="0.2"/>
    <row r="56" spans="7:10" ht="15.75" customHeight="1" x14ac:dyDescent="0.2"/>
    <row r="57" spans="7:10" ht="15.75" customHeight="1" x14ac:dyDescent="0.2"/>
    <row r="58" spans="7:10" ht="15.75" customHeight="1" x14ac:dyDescent="0.2"/>
    <row r="59" spans="7:10" ht="15.75" customHeight="1" x14ac:dyDescent="0.2"/>
    <row r="60" spans="7:10" ht="15.75" customHeight="1" x14ac:dyDescent="0.2"/>
    <row r="61" spans="7:10" ht="15.75" customHeight="1" x14ac:dyDescent="0.2"/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3.5" customWidth="1"/>
    <col min="7" max="8" width="12.875" customWidth="1"/>
    <col min="9" max="26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2" t="s">
        <v>2</v>
      </c>
    </row>
    <row r="4" spans="1:9" x14ac:dyDescent="0.2">
      <c r="B4" s="3"/>
      <c r="C4" s="3"/>
      <c r="D4" s="3"/>
      <c r="E4" s="3"/>
      <c r="F4" s="3"/>
    </row>
    <row r="5" spans="1:9" x14ac:dyDescent="0.25"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</row>
    <row r="6" spans="1:9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8">
        <v>43738</v>
      </c>
      <c r="H6" s="8">
        <v>43830</v>
      </c>
    </row>
    <row r="7" spans="1:9" x14ac:dyDescent="0.25">
      <c r="A7" s="9" t="s">
        <v>9</v>
      </c>
      <c r="B7" s="11"/>
      <c r="C7" s="11"/>
      <c r="D7" s="11"/>
      <c r="E7" s="11"/>
      <c r="F7" s="11"/>
    </row>
    <row r="8" spans="1:9" x14ac:dyDescent="0.25">
      <c r="A8" s="2" t="s">
        <v>12</v>
      </c>
      <c r="B8" s="11">
        <v>1030413965</v>
      </c>
      <c r="C8" s="11">
        <v>1583874129</v>
      </c>
      <c r="D8" s="11">
        <v>549391113</v>
      </c>
      <c r="E8" s="11">
        <v>1151772343</v>
      </c>
      <c r="F8" s="11">
        <v>1724303102</v>
      </c>
      <c r="G8" s="12">
        <v>567971629</v>
      </c>
      <c r="H8" s="12">
        <v>1095934089</v>
      </c>
      <c r="I8" s="11"/>
    </row>
    <row r="9" spans="1:9" x14ac:dyDescent="0.25">
      <c r="A9" s="2" t="s">
        <v>16</v>
      </c>
      <c r="B9" s="11">
        <v>7741862</v>
      </c>
      <c r="C9" s="11">
        <v>9179629</v>
      </c>
      <c r="D9" s="11">
        <v>759860</v>
      </c>
      <c r="E9" s="11">
        <v>2130084</v>
      </c>
      <c r="F9" s="11">
        <v>2561666</v>
      </c>
      <c r="G9" s="12">
        <v>948047</v>
      </c>
      <c r="H9" s="12">
        <v>1987681</v>
      </c>
      <c r="I9" s="11"/>
    </row>
    <row r="10" spans="1:9" x14ac:dyDescent="0.25">
      <c r="A10" s="2" t="s">
        <v>18</v>
      </c>
      <c r="B10" s="11">
        <v>-911620282</v>
      </c>
      <c r="C10" s="11">
        <v>-1440523244</v>
      </c>
      <c r="D10" s="11">
        <v>-484225723</v>
      </c>
      <c r="E10" s="11">
        <v>-1012919789</v>
      </c>
      <c r="F10" s="11">
        <v>-1487610082</v>
      </c>
      <c r="G10" s="12">
        <v>-528749686</v>
      </c>
      <c r="H10" s="12">
        <v>-995616448</v>
      </c>
      <c r="I10" s="11"/>
    </row>
    <row r="11" spans="1:9" x14ac:dyDescent="0.25">
      <c r="A11" s="2" t="s">
        <v>20</v>
      </c>
      <c r="B11" s="11">
        <v>-66557104</v>
      </c>
      <c r="C11" s="11">
        <v>-91045589</v>
      </c>
      <c r="D11" s="11">
        <v>-26702113</v>
      </c>
      <c r="E11" s="11">
        <v>-44601069</v>
      </c>
      <c r="F11" s="11">
        <v>-71158067</v>
      </c>
      <c r="G11" s="12">
        <v>-24160711</v>
      </c>
      <c r="H11" s="12">
        <v>-49592593</v>
      </c>
      <c r="I11" s="11"/>
    </row>
    <row r="12" spans="1:9" x14ac:dyDescent="0.25">
      <c r="A12" s="2" t="s">
        <v>21</v>
      </c>
      <c r="B12" s="11">
        <v>-4786440</v>
      </c>
      <c r="C12" s="11">
        <v>-5269531</v>
      </c>
      <c r="D12" s="11">
        <v>-756250</v>
      </c>
      <c r="E12" s="11">
        <v>-359857</v>
      </c>
      <c r="F12" s="11">
        <v>-499904</v>
      </c>
      <c r="G12" s="12">
        <v>-1000000</v>
      </c>
      <c r="H12" s="12">
        <v>-1579933</v>
      </c>
      <c r="I12" s="11"/>
    </row>
    <row r="13" spans="1:9" ht="15.75" x14ac:dyDescent="0.25">
      <c r="A13" s="6"/>
      <c r="B13" s="14">
        <f t="shared" ref="B13:H13" si="0">SUM(B8:B12)</f>
        <v>55192001</v>
      </c>
      <c r="C13" s="14">
        <f t="shared" si="0"/>
        <v>56215394</v>
      </c>
      <c r="D13" s="14">
        <f t="shared" si="0"/>
        <v>38466887</v>
      </c>
      <c r="E13" s="14">
        <f t="shared" si="0"/>
        <v>96021712</v>
      </c>
      <c r="F13" s="14">
        <f t="shared" si="0"/>
        <v>167596715</v>
      </c>
      <c r="G13" s="14">
        <f t="shared" si="0"/>
        <v>15009279</v>
      </c>
      <c r="H13" s="14">
        <f t="shared" si="0"/>
        <v>51132796</v>
      </c>
      <c r="I13" s="11"/>
    </row>
    <row r="14" spans="1:9" ht="15.75" x14ac:dyDescent="0.25">
      <c r="A14" s="6"/>
      <c r="B14" s="11"/>
      <c r="C14" s="11"/>
      <c r="D14" s="11"/>
      <c r="E14" s="11"/>
      <c r="F14" s="11"/>
      <c r="G14" s="11"/>
      <c r="H14" s="11"/>
      <c r="I14" s="11"/>
    </row>
    <row r="15" spans="1:9" x14ac:dyDescent="0.25">
      <c r="A15" s="19" t="s">
        <v>22</v>
      </c>
      <c r="B15" s="11"/>
      <c r="C15" s="11"/>
      <c r="D15" s="11"/>
      <c r="E15" s="11"/>
      <c r="F15" s="11"/>
      <c r="G15" s="11"/>
      <c r="H15" s="11"/>
      <c r="I15" s="11"/>
    </row>
    <row r="16" spans="1:9" x14ac:dyDescent="0.25">
      <c r="A16" s="2" t="s">
        <v>25</v>
      </c>
      <c r="B16" s="11">
        <v>-92530460</v>
      </c>
      <c r="C16" s="11">
        <v>0</v>
      </c>
      <c r="D16" s="11">
        <v>0</v>
      </c>
      <c r="E16" s="11">
        <v>-60097739</v>
      </c>
      <c r="F16" s="11">
        <v>-103865282</v>
      </c>
      <c r="G16" s="12">
        <v>0</v>
      </c>
      <c r="H16" s="12">
        <v>-357270600</v>
      </c>
      <c r="I16" s="11"/>
    </row>
    <row r="17" spans="1:9" x14ac:dyDescent="0.25">
      <c r="A17" s="20" t="s">
        <v>29</v>
      </c>
      <c r="B17" s="11">
        <v>-134100568</v>
      </c>
      <c r="C17" s="11">
        <v>-316721828</v>
      </c>
      <c r="D17" s="11">
        <v>0</v>
      </c>
      <c r="E17" s="11">
        <v>-20021562</v>
      </c>
      <c r="F17" s="11">
        <v>-49099198</v>
      </c>
      <c r="G17" s="12">
        <v>0</v>
      </c>
      <c r="H17" s="12">
        <v>312244624</v>
      </c>
      <c r="I17" s="11"/>
    </row>
    <row r="18" spans="1:9" x14ac:dyDescent="0.25">
      <c r="A18" s="20" t="s">
        <v>32</v>
      </c>
      <c r="B18" s="11"/>
      <c r="C18" s="11"/>
      <c r="D18" s="11"/>
      <c r="E18" s="11"/>
      <c r="F18" s="11"/>
      <c r="G18" s="12"/>
      <c r="H18" s="12">
        <v>-19172276</v>
      </c>
      <c r="I18" s="11"/>
    </row>
    <row r="19" spans="1:9" x14ac:dyDescent="0.25">
      <c r="A19" s="16" t="s">
        <v>31</v>
      </c>
      <c r="B19" s="11">
        <v>158141190</v>
      </c>
      <c r="C19" s="11">
        <v>212889348</v>
      </c>
      <c r="D19" s="11">
        <v>-687500</v>
      </c>
      <c r="E19" s="11">
        <v>10573157</v>
      </c>
      <c r="F19" s="11">
        <v>23691923</v>
      </c>
      <c r="G19" s="12">
        <v>0</v>
      </c>
      <c r="H19" s="11"/>
      <c r="I19" s="11"/>
    </row>
    <row r="20" spans="1:9" x14ac:dyDescent="0.25">
      <c r="A20" s="1"/>
      <c r="B20" s="14">
        <f t="shared" ref="B20:H20" si="1">SUM(B16:B19)</f>
        <v>-68489838</v>
      </c>
      <c r="C20" s="14">
        <f t="shared" si="1"/>
        <v>-103832480</v>
      </c>
      <c r="D20" s="14">
        <f t="shared" si="1"/>
        <v>-687500</v>
      </c>
      <c r="E20" s="14">
        <f t="shared" si="1"/>
        <v>-69546144</v>
      </c>
      <c r="F20" s="14">
        <f t="shared" si="1"/>
        <v>-129272557</v>
      </c>
      <c r="G20" s="14">
        <f t="shared" si="1"/>
        <v>0</v>
      </c>
      <c r="H20" s="14">
        <f t="shared" si="1"/>
        <v>-64198252</v>
      </c>
      <c r="I20" s="11"/>
    </row>
    <row r="21" spans="1:9" x14ac:dyDescent="0.25">
      <c r="B21" s="11"/>
      <c r="C21" s="11"/>
      <c r="D21" s="11"/>
      <c r="E21" s="11"/>
      <c r="F21" s="11"/>
      <c r="G21" s="11"/>
      <c r="H21" s="11"/>
      <c r="I21" s="11"/>
    </row>
    <row r="22" spans="1:9" ht="15.75" customHeight="1" x14ac:dyDescent="0.25">
      <c r="A22" s="9" t="s">
        <v>35</v>
      </c>
      <c r="B22" s="11"/>
      <c r="C22" s="11"/>
      <c r="D22" s="11"/>
      <c r="E22" s="11"/>
      <c r="F22" s="11"/>
      <c r="G22" s="11"/>
      <c r="H22" s="11"/>
      <c r="I22" s="11"/>
    </row>
    <row r="23" spans="1:9" ht="15.75" customHeight="1" x14ac:dyDescent="0.25">
      <c r="A23" s="2" t="s">
        <v>36</v>
      </c>
      <c r="B23" s="11">
        <v>13837342</v>
      </c>
      <c r="C23" s="11">
        <v>-53764254</v>
      </c>
      <c r="D23" s="11">
        <v>-29684562</v>
      </c>
      <c r="E23" s="11">
        <v>-4543102</v>
      </c>
      <c r="F23" s="11">
        <v>-4543101</v>
      </c>
      <c r="G23" s="12">
        <v>-9250000</v>
      </c>
      <c r="H23" s="12">
        <v>-13875000</v>
      </c>
      <c r="I23" s="11"/>
    </row>
    <row r="24" spans="1:9" ht="15.75" customHeight="1" x14ac:dyDescent="0.25">
      <c r="A24" s="16" t="s">
        <v>37</v>
      </c>
      <c r="B24" s="11">
        <v>-157080403</v>
      </c>
      <c r="C24" s="11">
        <v>-144815472</v>
      </c>
      <c r="D24" s="11">
        <v>-6997590</v>
      </c>
      <c r="E24" s="11">
        <v>-25949136</v>
      </c>
      <c r="F24" s="11">
        <v>-28549136</v>
      </c>
      <c r="G24" s="12">
        <v>-2194478</v>
      </c>
      <c r="H24" s="12">
        <v>-2994478</v>
      </c>
      <c r="I24" s="11"/>
    </row>
    <row r="25" spans="1:9" ht="15.75" customHeight="1" x14ac:dyDescent="0.25">
      <c r="A25" s="1"/>
      <c r="B25" s="14">
        <f t="shared" ref="B25:H25" si="2">SUM(B23:B24)</f>
        <v>-143243061</v>
      </c>
      <c r="C25" s="14">
        <f t="shared" si="2"/>
        <v>-198579726</v>
      </c>
      <c r="D25" s="14">
        <f t="shared" si="2"/>
        <v>-36682152</v>
      </c>
      <c r="E25" s="14">
        <f t="shared" si="2"/>
        <v>-30492238</v>
      </c>
      <c r="F25" s="14">
        <f t="shared" si="2"/>
        <v>-33092237</v>
      </c>
      <c r="G25" s="14">
        <f t="shared" si="2"/>
        <v>-11444478</v>
      </c>
      <c r="H25" s="14">
        <f t="shared" si="2"/>
        <v>-16869478</v>
      </c>
      <c r="I25" s="11"/>
    </row>
    <row r="26" spans="1:9" ht="15.75" customHeight="1" x14ac:dyDescent="0.25">
      <c r="B26" s="18"/>
      <c r="C26" s="18"/>
      <c r="D26" s="18"/>
      <c r="E26" s="18"/>
      <c r="F26" s="18"/>
      <c r="G26" s="11"/>
      <c r="H26" s="11"/>
      <c r="I26" s="11"/>
    </row>
    <row r="27" spans="1:9" ht="15.75" customHeight="1" x14ac:dyDescent="0.25">
      <c r="A27" s="1" t="s">
        <v>39</v>
      </c>
      <c r="B27" s="18">
        <f t="shared" ref="B27:H27" si="3">SUM(B25,B20,B13)</f>
        <v>-156540898</v>
      </c>
      <c r="C27" s="18">
        <f t="shared" si="3"/>
        <v>-246196812</v>
      </c>
      <c r="D27" s="18">
        <f t="shared" si="3"/>
        <v>1097235</v>
      </c>
      <c r="E27" s="18">
        <f t="shared" si="3"/>
        <v>-4016670</v>
      </c>
      <c r="F27" s="18">
        <f t="shared" si="3"/>
        <v>5231921</v>
      </c>
      <c r="G27" s="18">
        <f t="shared" si="3"/>
        <v>3564801</v>
      </c>
      <c r="H27" s="18">
        <f t="shared" si="3"/>
        <v>-29934934</v>
      </c>
      <c r="I27" s="11"/>
    </row>
    <row r="28" spans="1:9" ht="15.75" customHeight="1" x14ac:dyDescent="0.25">
      <c r="A28" s="25" t="s">
        <v>40</v>
      </c>
      <c r="B28" s="16">
        <v>0</v>
      </c>
      <c r="C28" s="11">
        <v>0</v>
      </c>
      <c r="D28" s="11">
        <v>0</v>
      </c>
      <c r="E28" s="11"/>
      <c r="F28" s="11"/>
      <c r="G28" s="11"/>
      <c r="H28" s="11"/>
      <c r="I28" s="11"/>
    </row>
    <row r="29" spans="1:9" ht="15.75" customHeight="1" x14ac:dyDescent="0.25">
      <c r="A29" s="25" t="s">
        <v>43</v>
      </c>
      <c r="B29" s="11">
        <v>316243410</v>
      </c>
      <c r="C29" s="11">
        <v>316243410</v>
      </c>
      <c r="D29" s="11">
        <v>61463666</v>
      </c>
      <c r="E29" s="11">
        <v>61463666</v>
      </c>
      <c r="F29" s="11">
        <v>61463666</v>
      </c>
      <c r="G29" s="12">
        <v>70203444</v>
      </c>
      <c r="H29" s="12">
        <v>70203444</v>
      </c>
      <c r="I29" s="11"/>
    </row>
    <row r="30" spans="1:9" ht="15.75" customHeight="1" x14ac:dyDescent="0.25">
      <c r="A30" s="9" t="s">
        <v>44</v>
      </c>
      <c r="B30" s="15">
        <f t="shared" ref="B30:F30" si="4">SUM(B27:B29)</f>
        <v>159702512</v>
      </c>
      <c r="C30" s="15">
        <f t="shared" si="4"/>
        <v>70046598</v>
      </c>
      <c r="D30" s="15">
        <f t="shared" si="4"/>
        <v>62560901</v>
      </c>
      <c r="E30" s="15">
        <f t="shared" si="4"/>
        <v>57446996</v>
      </c>
      <c r="F30" s="15">
        <f t="shared" si="4"/>
        <v>66695587</v>
      </c>
      <c r="G30" s="15">
        <f t="shared" ref="G30:H30" si="5">SUM(G27:G29)-1</f>
        <v>73768244</v>
      </c>
      <c r="H30" s="15">
        <f t="shared" si="5"/>
        <v>40268509</v>
      </c>
      <c r="I30" s="11"/>
    </row>
    <row r="31" spans="1:9" ht="15.75" customHeight="1" x14ac:dyDescent="0.25">
      <c r="A31" s="1"/>
      <c r="B31" s="11"/>
      <c r="C31" s="11"/>
      <c r="D31" s="11"/>
      <c r="E31" s="11"/>
      <c r="F31" s="11"/>
      <c r="G31" s="11"/>
      <c r="H31" s="11"/>
      <c r="I31" s="11"/>
    </row>
    <row r="32" spans="1:9" ht="15.75" customHeight="1" x14ac:dyDescent="0.25">
      <c r="A32" s="16"/>
      <c r="G32" s="11"/>
      <c r="H32" s="11"/>
      <c r="I32" s="11"/>
    </row>
    <row r="33" spans="1:26" ht="15.75" customHeight="1" x14ac:dyDescent="0.25">
      <c r="A33" s="9" t="s">
        <v>49</v>
      </c>
      <c r="B33" s="28">
        <f>B13/('1'!B39/10)</f>
        <v>0.43415536676499511</v>
      </c>
      <c r="C33" s="28">
        <f>C13/('1'!C39/10)</f>
        <v>0.44220565585054078</v>
      </c>
      <c r="D33" s="28">
        <f>D13/('1'!D39/10)</f>
        <v>0.3025910481809243</v>
      </c>
      <c r="E33" s="28">
        <f>E13/('1'!E39/10)</f>
        <v>0.66257283720609295</v>
      </c>
      <c r="F33" s="28">
        <f>F13/('1'!F39/10)</f>
        <v>1.1564575203988339</v>
      </c>
      <c r="G33" s="28">
        <f>G13/('1'!G39/10)</f>
        <v>0.10356762407493661</v>
      </c>
      <c r="H33" s="28">
        <f>H13/('1'!H39/10)</f>
        <v>0.30949873087037144</v>
      </c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9" t="s">
        <v>53</v>
      </c>
      <c r="B34" s="11">
        <f>'1'!B39/10</f>
        <v>127125000</v>
      </c>
      <c r="C34" s="11">
        <f>'1'!C39/10</f>
        <v>127125000</v>
      </c>
      <c r="D34" s="11">
        <f>'1'!D39/10</f>
        <v>127125000</v>
      </c>
      <c r="E34" s="11">
        <f>'1'!E39/10</f>
        <v>144922500</v>
      </c>
      <c r="F34" s="11">
        <f>'1'!F39/10</f>
        <v>144922500</v>
      </c>
      <c r="G34" s="11">
        <f>'1'!G39/10</f>
        <v>144922500</v>
      </c>
      <c r="H34" s="11">
        <f>'1'!H39/10</f>
        <v>165211650</v>
      </c>
      <c r="I34" s="11"/>
    </row>
    <row r="35" spans="1:26" ht="15.75" customHeight="1" x14ac:dyDescent="0.25">
      <c r="A35" s="16"/>
      <c r="G35" s="11"/>
      <c r="H35" s="11"/>
      <c r="I35" s="11"/>
    </row>
    <row r="36" spans="1:26" ht="15.75" customHeight="1" x14ac:dyDescent="0.25">
      <c r="A36" s="16"/>
      <c r="G36" s="11"/>
      <c r="H36" s="11"/>
      <c r="I36" s="11"/>
    </row>
    <row r="37" spans="1:26" ht="15.75" customHeight="1" x14ac:dyDescent="0.25">
      <c r="A37" s="16"/>
    </row>
    <row r="38" spans="1:26" ht="15.75" customHeight="1" x14ac:dyDescent="0.25">
      <c r="A38" s="16"/>
    </row>
    <row r="39" spans="1:26" ht="15.75" customHeight="1" x14ac:dyDescent="0.25">
      <c r="A39" s="16"/>
    </row>
    <row r="40" spans="1:26" ht="15.75" customHeight="1" x14ac:dyDescent="0.25">
      <c r="A40" s="16"/>
    </row>
    <row r="41" spans="1:26" ht="15.75" customHeight="1" x14ac:dyDescent="0.25">
      <c r="A41" s="16"/>
    </row>
    <row r="42" spans="1:26" ht="15.75" customHeight="1" x14ac:dyDescent="0.25">
      <c r="A42" s="16"/>
    </row>
    <row r="43" spans="1:26" ht="15.75" customHeight="1" x14ac:dyDescent="0.25">
      <c r="A43" s="16"/>
    </row>
    <row r="44" spans="1:26" ht="15.75" customHeight="1" x14ac:dyDescent="0.25">
      <c r="A44" s="16"/>
    </row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66</v>
      </c>
    </row>
    <row r="3" spans="1:26" x14ac:dyDescent="0.25">
      <c r="A3" s="2" t="s">
        <v>4</v>
      </c>
    </row>
    <row r="4" spans="1:26" x14ac:dyDescent="0.25">
      <c r="B4" s="4" t="s">
        <v>6</v>
      </c>
      <c r="C4" s="4" t="s">
        <v>7</v>
      </c>
      <c r="D4" s="4" t="s">
        <v>8</v>
      </c>
      <c r="E4" s="4" t="s">
        <v>6</v>
      </c>
      <c r="F4" s="4" t="s">
        <v>7</v>
      </c>
    </row>
    <row r="5" spans="1:26" x14ac:dyDescent="0.25">
      <c r="B5" s="32">
        <v>43100</v>
      </c>
      <c r="C5" s="32">
        <v>43190</v>
      </c>
      <c r="D5" s="32">
        <v>43373</v>
      </c>
      <c r="E5" s="32">
        <v>43465</v>
      </c>
      <c r="F5" s="32">
        <v>43555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70</v>
      </c>
      <c r="B6" s="34">
        <f>'2'!B24/'1'!B20</f>
        <v>3.2451018455592021E-2</v>
      </c>
      <c r="C6" s="34">
        <f>'2'!C24/'1'!C20</f>
        <v>5.0899645060492146E-2</v>
      </c>
      <c r="D6" s="34">
        <f>'2'!D24/'1'!D20</f>
        <v>1.8472013574578595E-2</v>
      </c>
      <c r="E6" s="34">
        <f>'2'!E24/'1'!E20</f>
        <v>3.5678878702219967E-2</v>
      </c>
      <c r="F6" s="34">
        <f>'2'!F24/'1'!F20</f>
        <v>5.2554531293966811E-2</v>
      </c>
    </row>
    <row r="7" spans="1:26" x14ac:dyDescent="0.25">
      <c r="A7" s="2" t="s">
        <v>72</v>
      </c>
      <c r="B7" s="34">
        <f>'2'!B24/'1'!B43</f>
        <v>4.7148707724509874E-2</v>
      </c>
      <c r="C7" s="34">
        <f>'2'!C24/'1'!C43</f>
        <v>7.2164959519019481E-2</v>
      </c>
      <c r="D7" s="34">
        <f>'2'!D24/'1'!D43</f>
        <v>2.5946324085149929E-2</v>
      </c>
      <c r="E7" s="34">
        <f>'2'!E24/'1'!E43</f>
        <v>4.9926216324699887E-2</v>
      </c>
      <c r="F7" s="34">
        <f>'2'!F24/'1'!F43</f>
        <v>7.3576625359777756E-2</v>
      </c>
    </row>
    <row r="8" spans="1:26" x14ac:dyDescent="0.25">
      <c r="A8" s="2" t="s">
        <v>73</v>
      </c>
      <c r="B8" s="34">
        <f>('1'!B26)/'1'!B43</f>
        <v>0.23303793651808374</v>
      </c>
      <c r="C8" s="34">
        <f>('1'!C26)/'1'!C43</f>
        <v>0.24251614870902582</v>
      </c>
      <c r="D8" s="34">
        <f>('1'!D26)/'1'!D43</f>
        <v>0.23288408901208255</v>
      </c>
      <c r="E8" s="34">
        <f>('1'!E26)/'1'!E43</f>
        <v>0.21864285112396942</v>
      </c>
      <c r="F8" s="34" t="e">
        <f>('1'!#REF!)/'1'!F43</f>
        <v>#REF!</v>
      </c>
    </row>
    <row r="9" spans="1:26" x14ac:dyDescent="0.25">
      <c r="A9" s="2" t="s">
        <v>76</v>
      </c>
      <c r="B9" s="35">
        <f>'1'!B19/'1'!B35</f>
        <v>4.2057958962051147</v>
      </c>
      <c r="C9" s="35">
        <f>'1'!C19/'1'!C35</f>
        <v>5.0541995692511881</v>
      </c>
      <c r="D9" s="35">
        <f>'1'!D19/'1'!D35</f>
        <v>5.9179925190339002</v>
      </c>
      <c r="E9" s="35">
        <f>'1'!E19/'1'!E35</f>
        <v>5.4038174000073615</v>
      </c>
      <c r="F9" s="35">
        <f>'1'!F19/'1'!F35</f>
        <v>5.0655487602191167</v>
      </c>
    </row>
    <row r="10" spans="1:26" x14ac:dyDescent="0.25">
      <c r="A10" s="2" t="s">
        <v>78</v>
      </c>
      <c r="B10" s="34">
        <f>'2'!B24/'2'!B8</f>
        <v>8.9218157271806486E-2</v>
      </c>
      <c r="C10" s="34">
        <f>'2'!C24/'2'!C8</f>
        <v>9.2092375559159112E-2</v>
      </c>
      <c r="D10" s="34">
        <f>'2'!D24/'2'!D8</f>
        <v>9.8462001348034178E-2</v>
      </c>
      <c r="E10" s="34">
        <f>'2'!E24/'2'!E8</f>
        <v>9.6064259663361531E-2</v>
      </c>
      <c r="F10" s="34">
        <f>'2'!F24/'2'!F8</f>
        <v>9.6082974571836094E-2</v>
      </c>
    </row>
    <row r="11" spans="1:26" x14ac:dyDescent="0.25">
      <c r="A11" s="2" t="s">
        <v>79</v>
      </c>
      <c r="B11" s="34">
        <f>'2'!B19/'2'!B8</f>
        <v>0.1058076370590857</v>
      </c>
      <c r="C11" s="34">
        <f>'2'!C19/'2'!C8</f>
        <v>0.10900200260090645</v>
      </c>
      <c r="D11" s="34">
        <f>'2'!D19/'2'!D8</f>
        <v>0.11599378854486452</v>
      </c>
      <c r="E11" s="34">
        <f>'2'!E19/'2'!E8</f>
        <v>0.11323324318209928</v>
      </c>
      <c r="F11" s="34">
        <f>'2'!F19/'2'!F8</f>
        <v>0.11321107623961632</v>
      </c>
    </row>
    <row r="12" spans="1:26" x14ac:dyDescent="0.25">
      <c r="A12" s="2" t="s">
        <v>80</v>
      </c>
      <c r="B12" s="34">
        <f>'2'!B24/('1'!B26+'1'!B43)</f>
        <v>3.8237840319536989E-2</v>
      </c>
      <c r="C12" s="34">
        <f>'2'!C24/('1'!C26+'1'!C43)</f>
        <v>5.8079695458283481E-2</v>
      </c>
      <c r="D12" s="34">
        <f>'2'!D24/('1'!D26+'1'!D43)</f>
        <v>2.1045225837848937E-2</v>
      </c>
      <c r="E12" s="34">
        <f>'2'!E24/('1'!E26+'1'!E43)</f>
        <v>4.0968702420608565E-2</v>
      </c>
      <c r="F12" s="34" t="e">
        <f>'2'!F24/('1'!#REF!+'1'!F43)</f>
        <v>#REF!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2020-04-12T16:24:23Z</dcterms:modified>
</cp:coreProperties>
</file>