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8940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H32" i="1" l="1"/>
  <c r="G32" i="1"/>
  <c r="G35" i="1"/>
  <c r="G47" i="1"/>
  <c r="G61" i="1"/>
  <c r="H61" i="1"/>
  <c r="G60" i="1"/>
  <c r="H47" i="1"/>
  <c r="H60" i="1" s="1"/>
  <c r="H35" i="1"/>
  <c r="G22" i="1"/>
  <c r="H22" i="1"/>
  <c r="G6" i="1"/>
  <c r="H6" i="1"/>
  <c r="G8" i="2"/>
  <c r="G11" i="2" s="1"/>
  <c r="G20" i="2" s="1"/>
  <c r="G23" i="2" s="1"/>
  <c r="H8" i="2"/>
  <c r="H11" i="2" s="1"/>
  <c r="H20" i="2" s="1"/>
  <c r="H23" i="2" s="1"/>
  <c r="G27" i="3"/>
  <c r="H27" i="3"/>
  <c r="G21" i="3"/>
  <c r="H21" i="3"/>
  <c r="G12" i="3"/>
  <c r="G34" i="3" s="1"/>
  <c r="H12" i="3"/>
  <c r="H34" i="3" s="1"/>
  <c r="H29" i="3" l="1"/>
  <c r="H31" i="3" s="1"/>
  <c r="H58" i="1"/>
  <c r="G29" i="3"/>
  <c r="G31" i="3" s="1"/>
  <c r="G58" i="1"/>
  <c r="B32" i="1"/>
  <c r="B22" i="1"/>
  <c r="C32" i="1"/>
  <c r="C47" i="1"/>
  <c r="E58" i="1"/>
  <c r="E32" i="1"/>
  <c r="F32" i="1" l="1"/>
  <c r="B6" i="1"/>
  <c r="C6" i="1"/>
  <c r="E6" i="1"/>
  <c r="F6" i="1"/>
  <c r="C61" i="1" l="1"/>
  <c r="D61" i="1"/>
  <c r="E61" i="1"/>
  <c r="F61" i="1"/>
  <c r="B61" i="1"/>
  <c r="C8" i="2" l="1"/>
  <c r="D27" i="3" l="1"/>
  <c r="E27" i="3"/>
  <c r="F27" i="3"/>
  <c r="F12" i="3"/>
  <c r="F35" i="1"/>
  <c r="F58" i="1" s="1"/>
  <c r="F47" i="1"/>
  <c r="F60" i="1" s="1"/>
  <c r="F22" i="1"/>
  <c r="B12" i="3" l="1"/>
  <c r="B34" i="3" s="1"/>
  <c r="C12" i="3"/>
  <c r="C34" i="3" s="1"/>
  <c r="D12" i="3"/>
  <c r="D34" i="3" s="1"/>
  <c r="E12" i="3"/>
  <c r="E34" i="3" s="1"/>
  <c r="F34" i="3"/>
  <c r="B21" i="3"/>
  <c r="C21" i="3"/>
  <c r="D21" i="3"/>
  <c r="E21" i="3"/>
  <c r="C22" i="1"/>
  <c r="D22" i="1"/>
  <c r="E22" i="1"/>
  <c r="D6" i="1"/>
  <c r="B35" i="1"/>
  <c r="C35" i="1"/>
  <c r="D35" i="1"/>
  <c r="E35" i="1"/>
  <c r="B47" i="1"/>
  <c r="B60" i="1" s="1"/>
  <c r="C60" i="1"/>
  <c r="D47" i="1"/>
  <c r="D60" i="1" s="1"/>
  <c r="E47" i="1"/>
  <c r="E60" i="1" s="1"/>
  <c r="B8" i="2"/>
  <c r="B11" i="2" s="1"/>
  <c r="C11" i="2"/>
  <c r="D8" i="2"/>
  <c r="D11" i="2" s="1"/>
  <c r="E8" i="2"/>
  <c r="E11" i="2" s="1"/>
  <c r="F8" i="2"/>
  <c r="F11" i="2" s="1"/>
  <c r="F20" i="2" s="1"/>
  <c r="F23" i="2" s="1"/>
  <c r="C27" i="3"/>
  <c r="B27" i="3"/>
  <c r="E20" i="2" l="1"/>
  <c r="E23" i="2" s="1"/>
  <c r="B20" i="2"/>
  <c r="B23" i="2" s="1"/>
  <c r="C20" i="2"/>
  <c r="C23" i="2" s="1"/>
  <c r="D20" i="2"/>
  <c r="D23" i="2" s="1"/>
  <c r="D32" i="1"/>
  <c r="F21" i="3"/>
  <c r="F29" i="3" s="1"/>
  <c r="F31" i="3" s="1"/>
  <c r="D58" i="1"/>
  <c r="C58" i="1"/>
  <c r="B58" i="1"/>
  <c r="E29" i="3"/>
  <c r="E31" i="3" s="1"/>
  <c r="B29" i="3"/>
  <c r="B31" i="3" s="1"/>
  <c r="D29" i="3"/>
  <c r="D31" i="3" s="1"/>
  <c r="C29" i="3"/>
  <c r="C31" i="3" s="1"/>
</calcChain>
</file>

<file path=xl/sharedStrings.xml><?xml version="1.0" encoding="utf-8"?>
<sst xmlns="http://schemas.openxmlformats.org/spreadsheetml/2006/main" count="113" uniqueCount="89">
  <si>
    <t xml:space="preserve">Acquisition of Fixed Assets </t>
  </si>
  <si>
    <t>Reinsurance premium</t>
  </si>
  <si>
    <t>Net Premium</t>
  </si>
  <si>
    <t>Interest, dividend and rents</t>
  </si>
  <si>
    <t>Other income</t>
  </si>
  <si>
    <t>Expenses</t>
  </si>
  <si>
    <t>Claims under policies</t>
  </si>
  <si>
    <t>Commissions</t>
  </si>
  <si>
    <t xml:space="preserve">Reserve for unexpired risk </t>
  </si>
  <si>
    <t>Decrease in Diminution in Value of Investment</t>
  </si>
  <si>
    <t>Income Tax Provision</t>
  </si>
  <si>
    <t>Paid Up Capital</t>
  </si>
  <si>
    <t>Dividend equalisation reserve</t>
  </si>
  <si>
    <t xml:space="preserve">Fair Value Change Account </t>
  </si>
  <si>
    <t>Retained Earnings (DLIC Securities)</t>
  </si>
  <si>
    <t>Estimated liabilities in respect of outstanding claims, whether due or intimated</t>
  </si>
  <si>
    <t>Amount due to other persons or bodies carrying on
insurance business</t>
  </si>
  <si>
    <t>Sundry creditors</t>
  </si>
  <si>
    <t xml:space="preserve">Provision for doubtful debts </t>
  </si>
  <si>
    <t>Premium deposits</t>
  </si>
  <si>
    <t>Statutory deposit with Bangladesh Bank (BGTB)</t>
  </si>
  <si>
    <t xml:space="preserve">Bangladesh Govt. Treasury Bond (BGTB) </t>
  </si>
  <si>
    <t xml:space="preserve">Shares listed on stock exchanges </t>
  </si>
  <si>
    <t>Debentures and bonds</t>
  </si>
  <si>
    <t>Mutual fund</t>
  </si>
  <si>
    <t>Central Depository Bangladesh Ltd.</t>
  </si>
  <si>
    <t xml:space="preserve">Other loans </t>
  </si>
  <si>
    <t>Loan</t>
  </si>
  <si>
    <t>DSE Membership</t>
  </si>
  <si>
    <t>Preliminary Expenses</t>
  </si>
  <si>
    <t>Agents’ balance</t>
  </si>
  <si>
    <t>Outstanding premium</t>
  </si>
  <si>
    <t>Interest, dividends and rents accruing but not due</t>
  </si>
  <si>
    <t>Advances and deposits</t>
  </si>
  <si>
    <t>Sundry debtors</t>
  </si>
  <si>
    <t>Cash and bank balances</t>
  </si>
  <si>
    <t>Stamps, printing and stationery in hand</t>
  </si>
  <si>
    <t>Life Insurance Fund</t>
  </si>
  <si>
    <t>Collection from premium</t>
  </si>
  <si>
    <t>Other income received</t>
  </si>
  <si>
    <t>Re-insurance premium paid</t>
  </si>
  <si>
    <t xml:space="preserve">Source tax (income tax) deducted </t>
  </si>
  <si>
    <t>Proceeds from sale of fixed assets</t>
  </si>
  <si>
    <t xml:space="preserve">Loan paid against policies </t>
  </si>
  <si>
    <t>Interest, dividends &amp; rents received</t>
  </si>
  <si>
    <t xml:space="preserve">Other loans realized </t>
  </si>
  <si>
    <t>Dividend Paid</t>
  </si>
  <si>
    <t>PADMA ISLAMI LIFE INSURANCE COMPANY LIMITED</t>
  </si>
  <si>
    <t>Share value fluctuation reserve Sadaka Fund( Padma Welfare Fund)</t>
  </si>
  <si>
    <t>Unrealized gain or loss on investmnet</t>
  </si>
  <si>
    <t>Increase /Decrease in loan from Bank</t>
  </si>
  <si>
    <t>Loan from bank(Secured)</t>
  </si>
  <si>
    <t>Other Expense</t>
  </si>
  <si>
    <t>Investment in others</t>
  </si>
  <si>
    <t>Investment in shares</t>
  </si>
  <si>
    <t>Balance Sheet</t>
  </si>
  <si>
    <t>Assets</t>
  </si>
  <si>
    <t>Non Current Assets</t>
  </si>
  <si>
    <t xml:space="preserve">Fixed Assets </t>
  </si>
  <si>
    <t>Current Assets</t>
  </si>
  <si>
    <t>Liabilities and Capital</t>
  </si>
  <si>
    <t>Liabilities</t>
  </si>
  <si>
    <t>Shareholders’ Equity</t>
  </si>
  <si>
    <t>Non-controlling interest</t>
  </si>
  <si>
    <t>Net assets value per share</t>
  </si>
  <si>
    <t>Shares to calculate NAVPS</t>
  </si>
  <si>
    <t>Income Statement</t>
  </si>
  <si>
    <t>Gross Premium</t>
  </si>
  <si>
    <t>Profit Before Taxation</t>
  </si>
  <si>
    <t>Provision for Taxation</t>
  </si>
  <si>
    <t>Net Profit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</si>
  <si>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</si>
  <si>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</si>
  <si>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</si>
  <si>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</si>
  <si>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</si>
  <si>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</si>
  <si>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</si>
  <si>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</si>
  <si>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</si>
  <si>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Quarter 2</t>
  </si>
  <si>
    <t>Quarter 3</t>
  </si>
  <si>
    <t>Payment for Management Expenses and others</t>
  </si>
  <si>
    <t>Payment for Claims</t>
  </si>
  <si>
    <t>Investment made during the period</t>
  </si>
  <si>
    <t>Administretive Expenses</t>
  </si>
  <si>
    <t>Quarter 1</t>
  </si>
  <si>
    <t>Share Capital</t>
  </si>
  <si>
    <t>As at quarter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</si>
</sst>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15" fontId="3" fillId="0" borderId="0" xfId="0" applyNumberFormat="1" applyFont="1"/>
    <xf numFmtId="0" fontId="2" fillId="0" borderId="0" xfId="0" applyFont="1"/>
    <xf numFmtId="3" fontId="0" fillId="0" borderId="0" xfId="0" applyNumberFormat="1"/>
    <xf numFmtId="0" fontId="0" fillId="0" borderId="0" xfId="0" applyFont="1"/>
    <xf numFmtId="2" fontId="2" fillId="0" borderId="0" xfId="0" applyNumberFormat="1" applyFont="1"/>
    <xf numFmtId="0" fontId="2" fillId="0" borderId="0" xfId="0" applyFont="1" applyBorder="1"/>
    <xf numFmtId="0" fontId="0" fillId="0" borderId="0" xfId="0" applyBorder="1"/>
    <xf numFmtId="164" fontId="0" fillId="0" borderId="0" xfId="1" applyNumberFormat="1" applyFont="1"/>
    <xf numFmtId="164" fontId="2" fillId="0" borderId="1" xfId="1" applyNumberFormat="1" applyFont="1" applyBorder="1"/>
    <xf numFmtId="0" fontId="0" fillId="0" borderId="0" xfId="0" applyAlignment="1">
      <alignment wrapText="1"/>
    </xf>
    <xf numFmtId="164" fontId="4" fillId="0" borderId="1" xfId="1" applyNumberFormat="1" applyFont="1" applyBorder="1"/>
    <xf numFmtId="164" fontId="2" fillId="0" borderId="0" xfId="1" applyNumberFormat="1" applyFont="1"/>
    <xf numFmtId="164" fontId="3" fillId="0" borderId="0" xfId="1" applyNumberFormat="1" applyFont="1"/>
    <xf numFmtId="164" fontId="5" fillId="0" borderId="0" xfId="1" applyNumberFormat="1" applyFont="1"/>
    <xf numFmtId="0" fontId="5" fillId="0" borderId="0" xfId="0" applyFont="1"/>
    <xf numFmtId="0" fontId="0" fillId="0" borderId="0" xfId="0" applyFont="1" applyAlignment="1">
      <alignment wrapText="1"/>
    </xf>
    <xf numFmtId="164" fontId="0" fillId="0" borderId="0" xfId="1" applyNumberFormat="1" applyFont="1" applyBorder="1"/>
    <xf numFmtId="164" fontId="2" fillId="0" borderId="0" xfId="1" applyNumberFormat="1" applyFont="1" applyBorder="1"/>
    <xf numFmtId="164" fontId="1" fillId="0" borderId="0" xfId="1" applyNumberFormat="1" applyFont="1"/>
    <xf numFmtId="0" fontId="2" fillId="0" borderId="2" xfId="0" applyFont="1" applyBorder="1" applyAlignment="1">
      <alignment horizontal="left"/>
    </xf>
    <xf numFmtId="0" fontId="6" fillId="0" borderId="0" xfId="0" applyFont="1"/>
    <xf numFmtId="0" fontId="3" fillId="0" borderId="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2" fillId="0" borderId="2" xfId="0" applyFont="1" applyBorder="1"/>
    <xf numFmtId="164" fontId="0" fillId="0" borderId="0" xfId="0" applyNumberFormat="1"/>
    <xf numFmtId="0" fontId="3" fillId="0" borderId="2" xfId="0" applyFont="1" applyBorder="1"/>
    <xf numFmtId="0" fontId="2" fillId="0" borderId="3" xfId="0" applyFont="1" applyBorder="1"/>
    <xf numFmtId="0" fontId="2" fillId="0" borderId="0" xfId="0" applyFont="1" applyAlignment="1">
      <alignment horizontal="right"/>
    </xf>
    <xf numFmtId="15" fontId="3" fillId="0" borderId="0" xfId="0" applyNumberFormat="1" applyFont="1" applyAlignment="1">
      <alignment horizontal="right"/>
    </xf>
    <xf numFmtId="3" fontId="2" fillId="0" borderId="0" xfId="0" applyNumberFormat="1" applyFont="1"/>
    <xf numFmtId="15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>
      <pane xSplit="1" ySplit="4" topLeftCell="G5" activePane="bottomRight" state="frozen"/>
      <selection pane="topRight" activeCell="B1" sqref="B1"/>
      <selection pane="bottomLeft" activeCell="A6" sqref="A6"/>
      <selection pane="bottomRight" activeCell="H33" sqref="H33"/>
    </sheetView>
  </sheetViews>
  <sheetFormatPr defaultRowHeight="15" x14ac:dyDescent="0.25"/>
  <cols>
    <col min="1" max="1" width="51.875" bestFit="1" customWidth="1"/>
    <col min="2" max="3" width="18.125" bestFit="1" customWidth="1"/>
    <col min="4" max="5" width="16.875" bestFit="1" customWidth="1"/>
    <col min="6" max="6" width="18.125" bestFit="1" customWidth="1"/>
    <col min="7" max="8" width="15.25" bestFit="1" customWidth="1"/>
  </cols>
  <sheetData>
    <row r="1" spans="1:8" ht="15.75" x14ac:dyDescent="0.25">
      <c r="A1" s="1" t="s">
        <v>47</v>
      </c>
    </row>
    <row r="2" spans="1:8" ht="15.75" x14ac:dyDescent="0.25">
      <c r="A2" s="1" t="s">
        <v>55</v>
      </c>
    </row>
    <row r="3" spans="1:8" ht="15.75" x14ac:dyDescent="0.25">
      <c r="A3" s="1" t="s">
        <v>88</v>
      </c>
      <c r="B3" s="29" t="s">
        <v>80</v>
      </c>
      <c r="C3" s="29" t="s">
        <v>81</v>
      </c>
      <c r="D3" s="29" t="s">
        <v>86</v>
      </c>
      <c r="E3" s="29" t="s">
        <v>80</v>
      </c>
      <c r="F3" s="29" t="s">
        <v>81</v>
      </c>
      <c r="G3" s="29" t="s">
        <v>86</v>
      </c>
      <c r="H3" s="29" t="s">
        <v>80</v>
      </c>
    </row>
    <row r="4" spans="1:8" ht="15.75" x14ac:dyDescent="0.25">
      <c r="B4" s="30">
        <v>42916</v>
      </c>
      <c r="C4" s="30">
        <v>43008</v>
      </c>
      <c r="D4" s="30">
        <v>43190</v>
      </c>
      <c r="E4" s="30">
        <v>43281</v>
      </c>
      <c r="F4" s="30">
        <v>43373</v>
      </c>
      <c r="G4" s="32">
        <v>43555</v>
      </c>
      <c r="H4" s="32">
        <v>43646</v>
      </c>
    </row>
    <row r="5" spans="1:8" x14ac:dyDescent="0.25">
      <c r="A5" s="21" t="s">
        <v>56</v>
      </c>
    </row>
    <row r="6" spans="1:8" x14ac:dyDescent="0.25">
      <c r="A6" s="22" t="s">
        <v>57</v>
      </c>
      <c r="B6" s="13">
        <f t="shared" ref="B6:C6" si="0">SUM(B7:B15)</f>
        <v>938284255</v>
      </c>
      <c r="C6" s="13">
        <f t="shared" si="0"/>
        <v>694771009</v>
      </c>
      <c r="D6" s="13">
        <f>SUM(D7:D15)</f>
        <v>311339000</v>
      </c>
      <c r="E6" s="13">
        <f t="shared" ref="E6:H6" si="1">SUM(E7:E15)</f>
        <v>321339000</v>
      </c>
      <c r="F6" s="13">
        <f t="shared" si="1"/>
        <v>367476765</v>
      </c>
      <c r="G6" s="13">
        <f t="shared" si="1"/>
        <v>449806485</v>
      </c>
      <c r="H6" s="13">
        <f t="shared" si="1"/>
        <v>406678606</v>
      </c>
    </row>
    <row r="7" spans="1:8" x14ac:dyDescent="0.25">
      <c r="A7" t="s">
        <v>20</v>
      </c>
      <c r="B7" s="9"/>
      <c r="C7" s="9"/>
      <c r="D7" s="9"/>
      <c r="E7" s="9"/>
      <c r="F7" s="9"/>
    </row>
    <row r="8" spans="1:8" x14ac:dyDescent="0.25">
      <c r="A8" t="s">
        <v>21</v>
      </c>
      <c r="B8" s="9"/>
      <c r="C8" s="9"/>
      <c r="D8" s="9"/>
      <c r="E8" s="9"/>
      <c r="F8" s="9"/>
    </row>
    <row r="9" spans="1:8" x14ac:dyDescent="0.25">
      <c r="A9" t="s">
        <v>22</v>
      </c>
      <c r="B9" s="18"/>
      <c r="C9" s="18"/>
      <c r="D9" s="18"/>
      <c r="E9" s="18"/>
      <c r="F9" s="18"/>
    </row>
    <row r="10" spans="1:8" x14ac:dyDescent="0.25">
      <c r="A10" t="s">
        <v>23</v>
      </c>
      <c r="B10" s="9"/>
      <c r="C10" s="9"/>
      <c r="D10" s="9"/>
      <c r="E10" s="18"/>
      <c r="F10" s="9"/>
    </row>
    <row r="11" spans="1:8" x14ac:dyDescent="0.25">
      <c r="A11" t="s">
        <v>24</v>
      </c>
      <c r="B11" s="9"/>
      <c r="C11" s="9"/>
      <c r="D11" s="9"/>
      <c r="E11" s="9"/>
      <c r="F11" s="9"/>
    </row>
    <row r="12" spans="1:8" x14ac:dyDescent="0.25">
      <c r="A12" t="s">
        <v>25</v>
      </c>
      <c r="B12" s="9"/>
      <c r="C12" s="9"/>
      <c r="D12" s="9"/>
      <c r="E12" s="9"/>
      <c r="F12" s="9"/>
    </row>
    <row r="13" spans="1:8" x14ac:dyDescent="0.25">
      <c r="A13" t="s">
        <v>54</v>
      </c>
      <c r="B13" s="9">
        <v>938284255</v>
      </c>
      <c r="C13" s="9">
        <v>694771009</v>
      </c>
      <c r="D13" s="9">
        <v>311339000</v>
      </c>
      <c r="E13" s="9">
        <v>321339000</v>
      </c>
      <c r="F13" s="9">
        <v>367476765</v>
      </c>
      <c r="G13" s="9">
        <v>449806485</v>
      </c>
      <c r="H13" s="9">
        <v>406678606</v>
      </c>
    </row>
    <row r="14" spans="1:8" x14ac:dyDescent="0.25">
      <c r="A14" t="s">
        <v>53</v>
      </c>
      <c r="B14" s="9"/>
      <c r="C14" s="9"/>
      <c r="D14" s="9"/>
      <c r="E14" s="9"/>
      <c r="F14" s="9"/>
    </row>
    <row r="15" spans="1:8" x14ac:dyDescent="0.25">
      <c r="A15" t="s">
        <v>26</v>
      </c>
      <c r="B15" s="9"/>
      <c r="C15" s="9"/>
      <c r="D15" s="9"/>
      <c r="E15" s="9"/>
      <c r="F15" s="9"/>
    </row>
    <row r="16" spans="1:8" x14ac:dyDescent="0.25">
      <c r="B16" s="13"/>
      <c r="C16" s="9"/>
      <c r="D16" s="9"/>
      <c r="E16" s="9"/>
      <c r="F16" s="9"/>
    </row>
    <row r="17" spans="1:8" x14ac:dyDescent="0.25">
      <c r="A17" s="22" t="s">
        <v>27</v>
      </c>
      <c r="B17" s="31">
        <v>621160</v>
      </c>
      <c r="C17" s="13">
        <v>624289</v>
      </c>
      <c r="D17" s="13">
        <v>474590</v>
      </c>
      <c r="E17" s="13">
        <v>61554</v>
      </c>
      <c r="F17" s="13">
        <v>61554</v>
      </c>
      <c r="G17" s="13">
        <v>592973</v>
      </c>
      <c r="H17" s="13">
        <v>592973</v>
      </c>
    </row>
    <row r="18" spans="1:8" x14ac:dyDescent="0.25">
      <c r="B18" s="9"/>
      <c r="C18" s="9"/>
      <c r="D18" s="9"/>
      <c r="E18" s="9"/>
      <c r="F18" s="9"/>
    </row>
    <row r="19" spans="1:8" x14ac:dyDescent="0.25">
      <c r="A19" s="22" t="s">
        <v>58</v>
      </c>
      <c r="B19" s="13">
        <v>948520677</v>
      </c>
      <c r="C19" s="20">
        <v>938998440</v>
      </c>
      <c r="D19" s="13">
        <v>916510397</v>
      </c>
      <c r="E19" s="13">
        <v>907729168</v>
      </c>
      <c r="F19" s="13">
        <v>896437194</v>
      </c>
      <c r="G19" s="13">
        <v>887424632</v>
      </c>
      <c r="H19" s="13">
        <v>878720415</v>
      </c>
    </row>
    <row r="20" spans="1:8" x14ac:dyDescent="0.25">
      <c r="A20" s="22" t="s">
        <v>36</v>
      </c>
      <c r="B20" s="13">
        <v>4427605</v>
      </c>
      <c r="C20" s="20">
        <v>3825700</v>
      </c>
      <c r="D20" s="13">
        <v>3725365</v>
      </c>
      <c r="E20" s="13">
        <v>3445963</v>
      </c>
      <c r="F20" s="13">
        <v>2742554</v>
      </c>
      <c r="G20" s="13">
        <v>3295030</v>
      </c>
      <c r="H20" s="13">
        <v>2068256</v>
      </c>
    </row>
    <row r="21" spans="1:8" x14ac:dyDescent="0.25">
      <c r="B21" s="9"/>
      <c r="C21" s="9"/>
      <c r="D21" s="9"/>
      <c r="E21" s="9"/>
      <c r="F21" s="9"/>
    </row>
    <row r="22" spans="1:8" x14ac:dyDescent="0.25">
      <c r="A22" s="22" t="s">
        <v>59</v>
      </c>
      <c r="B22" s="13">
        <f t="shared" ref="B22:E22" si="2">SUM(B23:B30)</f>
        <v>1139345145</v>
      </c>
      <c r="C22" s="13">
        <f t="shared" si="2"/>
        <v>1416089551</v>
      </c>
      <c r="D22" s="13">
        <f t="shared" si="2"/>
        <v>477331533</v>
      </c>
      <c r="E22" s="13">
        <f t="shared" si="2"/>
        <v>471607368</v>
      </c>
      <c r="F22" s="13">
        <f t="shared" ref="F22:H22" si="3">SUM(F23:F30)</f>
        <v>415961899</v>
      </c>
      <c r="G22" s="13">
        <f t="shared" si="3"/>
        <v>874864557</v>
      </c>
      <c r="H22" s="13">
        <f t="shared" si="3"/>
        <v>778607892</v>
      </c>
    </row>
    <row r="23" spans="1:8" x14ac:dyDescent="0.25">
      <c r="A23" t="s">
        <v>28</v>
      </c>
      <c r="B23" s="9"/>
      <c r="C23" s="9"/>
      <c r="D23" s="9"/>
      <c r="E23" s="9">
        <v>0</v>
      </c>
      <c r="F23" s="9"/>
    </row>
    <row r="24" spans="1:8" x14ac:dyDescent="0.25">
      <c r="A24" t="s">
        <v>29</v>
      </c>
      <c r="B24" s="9"/>
      <c r="C24" s="9"/>
      <c r="D24" s="9"/>
      <c r="E24" s="9">
        <v>0</v>
      </c>
      <c r="F24" s="9"/>
    </row>
    <row r="25" spans="1:8" x14ac:dyDescent="0.25">
      <c r="A25" t="s">
        <v>30</v>
      </c>
      <c r="B25" s="9"/>
      <c r="C25" s="9"/>
      <c r="D25" s="9"/>
      <c r="E25" s="9">
        <v>0</v>
      </c>
      <c r="F25" s="9"/>
    </row>
    <row r="26" spans="1:8" x14ac:dyDescent="0.25">
      <c r="A26" t="s">
        <v>31</v>
      </c>
      <c r="B26" s="9">
        <v>52123419</v>
      </c>
      <c r="C26" s="9">
        <v>61252310</v>
      </c>
      <c r="D26" s="9">
        <v>24409075</v>
      </c>
      <c r="E26" s="9">
        <v>19771351</v>
      </c>
      <c r="F26" s="9"/>
      <c r="G26" s="9">
        <v>57709292</v>
      </c>
      <c r="H26" s="9">
        <v>38472861</v>
      </c>
    </row>
    <row r="27" spans="1:8" x14ac:dyDescent="0.25">
      <c r="A27" t="s">
        <v>32</v>
      </c>
      <c r="B27" s="9">
        <v>29139487</v>
      </c>
      <c r="C27" s="9">
        <v>32737075</v>
      </c>
      <c r="D27" s="9">
        <v>13083810</v>
      </c>
      <c r="E27" s="9">
        <v>15605288</v>
      </c>
      <c r="F27" s="9">
        <v>7354472</v>
      </c>
      <c r="G27" s="9">
        <v>22205023</v>
      </c>
      <c r="H27" s="9">
        <v>17728081</v>
      </c>
    </row>
    <row r="28" spans="1:8" x14ac:dyDescent="0.25">
      <c r="A28" t="s">
        <v>33</v>
      </c>
      <c r="B28" s="9">
        <v>256142165</v>
      </c>
      <c r="C28" s="9">
        <v>256063837</v>
      </c>
      <c r="D28" s="9">
        <v>240282201</v>
      </c>
      <c r="E28" s="9">
        <v>244211536</v>
      </c>
      <c r="F28" s="9">
        <v>255304287</v>
      </c>
      <c r="G28" s="9">
        <v>316699277</v>
      </c>
      <c r="H28" s="9">
        <v>316082393</v>
      </c>
    </row>
    <row r="29" spans="1:8" x14ac:dyDescent="0.25">
      <c r="A29" t="s">
        <v>34</v>
      </c>
      <c r="B29" s="9"/>
      <c r="C29" s="9"/>
      <c r="D29" s="9"/>
      <c r="E29" s="9"/>
      <c r="F29" s="9"/>
    </row>
    <row r="30" spans="1:8" x14ac:dyDescent="0.25">
      <c r="A30" t="s">
        <v>35</v>
      </c>
      <c r="B30" s="9">
        <v>801940074</v>
      </c>
      <c r="C30" s="9">
        <v>1066036329</v>
      </c>
      <c r="D30" s="9">
        <v>199556447</v>
      </c>
      <c r="E30" s="9">
        <v>192019193</v>
      </c>
      <c r="F30" s="9">
        <v>153303140</v>
      </c>
      <c r="G30" s="9">
        <v>478250965</v>
      </c>
      <c r="H30" s="9">
        <v>406324557</v>
      </c>
    </row>
    <row r="31" spans="1:8" x14ac:dyDescent="0.25">
      <c r="B31" s="9"/>
      <c r="C31" s="9"/>
      <c r="D31" s="9"/>
      <c r="E31" s="9"/>
      <c r="F31" s="9"/>
    </row>
    <row r="32" spans="1:8" x14ac:dyDescent="0.25">
      <c r="A32" s="3"/>
      <c r="B32" s="13">
        <f>(B22+B6+B17+B19+B20)</f>
        <v>3031198842</v>
      </c>
      <c r="C32" s="13">
        <f>(C22+C6+C17+C19+C20)</f>
        <v>3054308989</v>
      </c>
      <c r="D32" s="13">
        <f>D22+D6+D17+D19+D20</f>
        <v>1709380885</v>
      </c>
      <c r="E32" s="13">
        <f>E22+E6+E17+E19+E20</f>
        <v>1704183053</v>
      </c>
      <c r="F32" s="13">
        <f>(F22+F6+F17+F19+F20)+1</f>
        <v>1682679967</v>
      </c>
      <c r="G32" s="13">
        <f>(G22+G6+G17+G19+G20)</f>
        <v>2215983677</v>
      </c>
      <c r="H32" s="13">
        <f>(H22+H6+H17+H19+H20)</f>
        <v>2066668142</v>
      </c>
    </row>
    <row r="33" spans="1:8" x14ac:dyDescent="0.25">
      <c r="B33" s="9"/>
      <c r="C33" s="9"/>
      <c r="D33" s="9"/>
      <c r="E33" s="9"/>
      <c r="F33" s="9"/>
    </row>
    <row r="34" spans="1:8" ht="15.75" x14ac:dyDescent="0.25">
      <c r="A34" s="23" t="s">
        <v>60</v>
      </c>
      <c r="B34" s="9"/>
      <c r="C34" s="9"/>
      <c r="D34" s="9"/>
      <c r="E34" s="9"/>
      <c r="F34" s="9"/>
    </row>
    <row r="35" spans="1:8" ht="15.75" x14ac:dyDescent="0.25">
      <c r="A35" s="24" t="s">
        <v>61</v>
      </c>
      <c r="B35" s="13">
        <f t="shared" ref="B35:H35" si="4">SUM(B36:B44)</f>
        <v>149092216</v>
      </c>
      <c r="C35" s="13">
        <f t="shared" si="4"/>
        <v>158940079</v>
      </c>
      <c r="D35" s="13">
        <f t="shared" si="4"/>
        <v>227323327</v>
      </c>
      <c r="E35" s="13">
        <f t="shared" si="4"/>
        <v>227813625</v>
      </c>
      <c r="F35" s="13">
        <f t="shared" si="4"/>
        <v>424140701</v>
      </c>
      <c r="G35" s="13">
        <f>SUM(G36:G44)</f>
        <v>1546634435</v>
      </c>
      <c r="H35" s="13">
        <f t="shared" si="4"/>
        <v>1560744715</v>
      </c>
    </row>
    <row r="36" spans="1:8" ht="30" x14ac:dyDescent="0.25">
      <c r="A36" s="17" t="s">
        <v>15</v>
      </c>
      <c r="B36" s="9">
        <v>30705602</v>
      </c>
      <c r="C36" s="9">
        <v>39454123</v>
      </c>
      <c r="D36" s="9">
        <v>80386545</v>
      </c>
      <c r="E36" s="9">
        <v>93684597</v>
      </c>
      <c r="F36" s="9">
        <v>287812037</v>
      </c>
      <c r="G36" s="4">
        <v>715505146</v>
      </c>
      <c r="H36" s="9">
        <v>773134816</v>
      </c>
    </row>
    <row r="37" spans="1:8" ht="30" x14ac:dyDescent="0.25">
      <c r="A37" s="17" t="s">
        <v>16</v>
      </c>
      <c r="B37" s="9">
        <v>584454</v>
      </c>
      <c r="C37" s="9">
        <v>920425</v>
      </c>
      <c r="D37" s="9">
        <v>394715</v>
      </c>
      <c r="E37" s="9">
        <v>730223</v>
      </c>
      <c r="F37" s="9">
        <v>5389974</v>
      </c>
      <c r="G37" s="4">
        <v>5945871</v>
      </c>
      <c r="H37" s="9">
        <v>5769063</v>
      </c>
    </row>
    <row r="38" spans="1:8" x14ac:dyDescent="0.25">
      <c r="A38" s="17" t="s">
        <v>17</v>
      </c>
      <c r="B38" s="9">
        <v>138908413</v>
      </c>
      <c r="C38" s="9">
        <v>139891934</v>
      </c>
      <c r="D38" s="9">
        <v>145729059</v>
      </c>
      <c r="E38" s="9">
        <v>132376217</v>
      </c>
      <c r="F38" s="9">
        <v>134978688</v>
      </c>
      <c r="G38" s="4">
        <v>134949565</v>
      </c>
      <c r="H38" s="9">
        <v>134734862</v>
      </c>
    </row>
    <row r="39" spans="1:8" x14ac:dyDescent="0.25">
      <c r="A39" s="17" t="s">
        <v>49</v>
      </c>
      <c r="B39" s="9">
        <v>-25238858</v>
      </c>
      <c r="C39" s="9">
        <v>-25238858</v>
      </c>
      <c r="D39" s="9">
        <v>-3173372</v>
      </c>
      <c r="E39" s="9">
        <v>-3173372</v>
      </c>
      <c r="F39" s="9">
        <v>-4039998</v>
      </c>
      <c r="G39" s="9">
        <v>-11757147</v>
      </c>
      <c r="H39" s="9">
        <v>-54885026</v>
      </c>
    </row>
    <row r="40" spans="1:8" x14ac:dyDescent="0.25">
      <c r="A40" s="17" t="s">
        <v>19</v>
      </c>
      <c r="B40" s="9">
        <v>4132605</v>
      </c>
      <c r="C40" s="9">
        <v>3912455</v>
      </c>
      <c r="D40" s="9">
        <v>3986380</v>
      </c>
      <c r="E40" s="9"/>
      <c r="F40" s="9"/>
    </row>
    <row r="41" spans="1:8" x14ac:dyDescent="0.25">
      <c r="A41" s="17" t="s">
        <v>18</v>
      </c>
      <c r="B41" s="9"/>
      <c r="C41" s="9"/>
      <c r="D41" s="9"/>
      <c r="E41" s="9"/>
      <c r="F41" s="9"/>
    </row>
    <row r="42" spans="1:8" x14ac:dyDescent="0.25">
      <c r="A42" s="17" t="s">
        <v>8</v>
      </c>
      <c r="B42" s="9">
        <v>0</v>
      </c>
      <c r="C42" s="9"/>
      <c r="D42" s="9"/>
      <c r="E42" s="9"/>
      <c r="F42" s="9">
        <v>0</v>
      </c>
    </row>
    <row r="43" spans="1:8" x14ac:dyDescent="0.25">
      <c r="A43" s="17" t="s">
        <v>51</v>
      </c>
      <c r="B43" s="9"/>
      <c r="C43" s="9"/>
      <c r="D43" s="9"/>
      <c r="E43" s="9"/>
      <c r="F43" s="9"/>
      <c r="G43" s="9">
        <v>700000000</v>
      </c>
      <c r="H43" s="9">
        <v>700000000</v>
      </c>
    </row>
    <row r="44" spans="1:8" x14ac:dyDescent="0.25">
      <c r="A44" s="17" t="s">
        <v>19</v>
      </c>
      <c r="B44" s="9">
        <v>0</v>
      </c>
      <c r="C44" s="9"/>
      <c r="D44" s="9"/>
      <c r="E44" s="9">
        <v>4195960</v>
      </c>
      <c r="F44" s="9">
        <v>0</v>
      </c>
      <c r="G44" s="4">
        <v>1991000</v>
      </c>
      <c r="H44" s="9">
        <v>1991000</v>
      </c>
    </row>
    <row r="45" spans="1:8" x14ac:dyDescent="0.25">
      <c r="A45" s="3"/>
      <c r="B45" s="13"/>
      <c r="C45" s="13"/>
      <c r="D45" s="13"/>
      <c r="E45" s="13"/>
      <c r="F45" s="13"/>
    </row>
    <row r="46" spans="1:8" x14ac:dyDescent="0.25">
      <c r="A46" s="3"/>
      <c r="B46" s="13"/>
      <c r="C46" s="13"/>
      <c r="D46" s="13"/>
      <c r="E46" s="13"/>
      <c r="F46" s="13"/>
    </row>
    <row r="47" spans="1:8" x14ac:dyDescent="0.25">
      <c r="A47" s="22" t="s">
        <v>62</v>
      </c>
      <c r="B47" s="13">
        <f t="shared" ref="B47:H47" si="5">SUM(B48:B55)</f>
        <v>2882106626</v>
      </c>
      <c r="C47" s="13">
        <f>SUM(C48:C55)</f>
        <v>2895368910</v>
      </c>
      <c r="D47" s="13">
        <f t="shared" si="5"/>
        <v>1482057558</v>
      </c>
      <c r="E47" s="13">
        <f t="shared" si="5"/>
        <v>1476369426</v>
      </c>
      <c r="F47" s="13">
        <f t="shared" si="5"/>
        <v>1258539266</v>
      </c>
      <c r="G47" s="13">
        <f>SUM(G48:G55)</f>
        <v>669349242</v>
      </c>
      <c r="H47" s="13">
        <f t="shared" si="5"/>
        <v>505923427</v>
      </c>
    </row>
    <row r="48" spans="1:8" x14ac:dyDescent="0.25">
      <c r="A48" t="s">
        <v>11</v>
      </c>
      <c r="B48" s="9">
        <v>324000000</v>
      </c>
      <c r="C48" s="9">
        <v>324000000</v>
      </c>
      <c r="D48" s="9">
        <v>388800000</v>
      </c>
      <c r="E48" s="9">
        <v>388800000</v>
      </c>
      <c r="F48" s="9">
        <v>388800000</v>
      </c>
      <c r="G48" s="9">
        <v>388800000</v>
      </c>
      <c r="H48" s="9">
        <v>388800000</v>
      </c>
    </row>
    <row r="49" spans="1:8" x14ac:dyDescent="0.25">
      <c r="A49" t="s">
        <v>12</v>
      </c>
      <c r="B49" s="9"/>
      <c r="C49" s="9">
        <v>0</v>
      </c>
      <c r="D49" s="9"/>
      <c r="E49" s="9"/>
      <c r="F49" s="9">
        <v>0</v>
      </c>
    </row>
    <row r="50" spans="1:8" x14ac:dyDescent="0.25">
      <c r="A50" t="s">
        <v>13</v>
      </c>
      <c r="B50" s="9"/>
      <c r="C50" s="9">
        <v>0</v>
      </c>
      <c r="D50" s="9"/>
      <c r="E50" s="9"/>
      <c r="F50" s="9">
        <v>0</v>
      </c>
    </row>
    <row r="51" spans="1:8" ht="30" x14ac:dyDescent="0.25">
      <c r="A51" s="11" t="s">
        <v>48</v>
      </c>
      <c r="B51" s="9">
        <v>24403309</v>
      </c>
      <c r="C51" s="9">
        <v>24403309</v>
      </c>
      <c r="D51" s="9">
        <v>24519437</v>
      </c>
      <c r="E51" s="9">
        <v>24468237</v>
      </c>
      <c r="F51" s="9">
        <v>24460437</v>
      </c>
      <c r="G51" s="4">
        <v>24444201</v>
      </c>
      <c r="H51" s="9">
        <v>24444201</v>
      </c>
    </row>
    <row r="52" spans="1:8" x14ac:dyDescent="0.25">
      <c r="A52" t="s">
        <v>14</v>
      </c>
      <c r="B52" s="9"/>
      <c r="C52" s="9">
        <v>0</v>
      </c>
      <c r="D52" s="9"/>
      <c r="E52" s="9"/>
      <c r="F52" s="9"/>
    </row>
    <row r="53" spans="1:8" x14ac:dyDescent="0.25">
      <c r="A53" t="s">
        <v>37</v>
      </c>
      <c r="B53" s="9">
        <v>2533703317</v>
      </c>
      <c r="C53" s="9">
        <v>2546965601</v>
      </c>
      <c r="D53" s="9">
        <v>1068738121</v>
      </c>
      <c r="E53" s="9">
        <v>1063101189</v>
      </c>
      <c r="F53" s="9">
        <v>845278829</v>
      </c>
      <c r="G53" s="4">
        <v>256105041</v>
      </c>
      <c r="H53" s="9">
        <v>92679226</v>
      </c>
    </row>
    <row r="54" spans="1:8" x14ac:dyDescent="0.25">
      <c r="B54" s="9"/>
      <c r="C54" s="9"/>
      <c r="D54" s="9"/>
      <c r="E54" s="9"/>
      <c r="F54" s="9"/>
    </row>
    <row r="55" spans="1:8" x14ac:dyDescent="0.25">
      <c r="A55" s="22" t="s">
        <v>63</v>
      </c>
      <c r="B55" s="9">
        <v>0</v>
      </c>
      <c r="C55" s="9">
        <v>0</v>
      </c>
      <c r="D55" s="9"/>
      <c r="E55" s="9"/>
      <c r="F55" s="9">
        <v>0</v>
      </c>
    </row>
    <row r="56" spans="1:8" x14ac:dyDescent="0.25">
      <c r="A56" s="3"/>
      <c r="B56" s="13"/>
      <c r="C56" s="13"/>
      <c r="D56" s="13"/>
      <c r="E56" s="13"/>
      <c r="F56" s="13"/>
    </row>
    <row r="57" spans="1:8" x14ac:dyDescent="0.25">
      <c r="A57" s="3"/>
      <c r="B57" s="13"/>
      <c r="C57" s="13"/>
      <c r="D57" s="13"/>
      <c r="E57" s="13"/>
      <c r="F57" s="13"/>
    </row>
    <row r="58" spans="1:8" x14ac:dyDescent="0.25">
      <c r="A58" s="3"/>
      <c r="B58" s="13">
        <f t="shared" ref="B58:D58" si="6">B35+B47</f>
        <v>3031198842</v>
      </c>
      <c r="C58" s="13">
        <f t="shared" si="6"/>
        <v>3054308989</v>
      </c>
      <c r="D58" s="13">
        <f t="shared" si="6"/>
        <v>1709380885</v>
      </c>
      <c r="E58" s="13">
        <f>E35+E47+2</f>
        <v>1704183053</v>
      </c>
      <c r="F58" s="13">
        <f>F35+F47</f>
        <v>1682679967</v>
      </c>
      <c r="G58" s="13">
        <f t="shared" ref="G58:H58" si="7">G35+G47</f>
        <v>2215983677</v>
      </c>
      <c r="H58" s="13">
        <f t="shared" si="7"/>
        <v>2066668142</v>
      </c>
    </row>
    <row r="60" spans="1:8" x14ac:dyDescent="0.25">
      <c r="A60" s="25" t="s">
        <v>64</v>
      </c>
      <c r="B60" s="6">
        <f t="shared" ref="B60:H60" si="8">B47/(B48/10)</f>
        <v>88.953908209876545</v>
      </c>
      <c r="C60" s="6">
        <f t="shared" si="8"/>
        <v>89.36323796296297</v>
      </c>
      <c r="D60" s="6">
        <f t="shared" si="8"/>
        <v>38.118764351851851</v>
      </c>
      <c r="E60" s="6">
        <f t="shared" si="8"/>
        <v>37.972464660493827</v>
      </c>
      <c r="F60" s="6">
        <f t="shared" si="8"/>
        <v>32.369837088477368</v>
      </c>
      <c r="G60" s="6">
        <f t="shared" si="8"/>
        <v>17.215772685185186</v>
      </c>
      <c r="H60" s="6">
        <f t="shared" si="8"/>
        <v>13.012433822016462</v>
      </c>
    </row>
    <row r="61" spans="1:8" x14ac:dyDescent="0.25">
      <c r="A61" s="25" t="s">
        <v>65</v>
      </c>
      <c r="B61" s="26">
        <f>B48/10</f>
        <v>32400000</v>
      </c>
      <c r="C61" s="26">
        <f t="shared" ref="C61:H61" si="9">C48/10</f>
        <v>32400000</v>
      </c>
      <c r="D61" s="26">
        <f t="shared" si="9"/>
        <v>38880000</v>
      </c>
      <c r="E61" s="26">
        <f t="shared" si="9"/>
        <v>38880000</v>
      </c>
      <c r="F61" s="26">
        <f t="shared" si="9"/>
        <v>38880000</v>
      </c>
      <c r="G61" s="26">
        <f t="shared" si="9"/>
        <v>38880000</v>
      </c>
      <c r="H61" s="26">
        <f t="shared" si="9"/>
        <v>38880000</v>
      </c>
    </row>
    <row r="62" spans="1:8" x14ac:dyDescent="0.25">
      <c r="B62" s="4"/>
      <c r="C62" s="4"/>
      <c r="D62" s="4"/>
      <c r="E62" s="4"/>
      <c r="F62" s="4"/>
    </row>
    <row r="63" spans="1:8" x14ac:dyDescent="0.25">
      <c r="B63" s="4"/>
      <c r="C63" s="4"/>
      <c r="D63" s="4"/>
      <c r="F63" s="4"/>
    </row>
    <row r="64" spans="1:8" x14ac:dyDescent="0.25">
      <c r="E64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pane xSplit="1" ySplit="4" topLeftCell="H5" activePane="bottomRight" state="frozen"/>
      <selection pane="topRight" activeCell="B1" sqref="B1"/>
      <selection pane="bottomLeft" activeCell="A6" sqref="A6"/>
      <selection pane="bottomRight" activeCell="H18" sqref="H18"/>
    </sheetView>
  </sheetViews>
  <sheetFormatPr defaultRowHeight="15" x14ac:dyDescent="0.25"/>
  <cols>
    <col min="1" max="1" width="46.625" customWidth="1"/>
    <col min="2" max="4" width="18.875" bestFit="1" customWidth="1"/>
    <col min="5" max="5" width="18.75" bestFit="1" customWidth="1"/>
    <col min="6" max="6" width="19.375" bestFit="1" customWidth="1"/>
    <col min="7" max="7" width="14.75" bestFit="1" customWidth="1"/>
    <col min="8" max="8" width="15.25" bestFit="1" customWidth="1"/>
  </cols>
  <sheetData>
    <row r="1" spans="1:8" ht="15.75" x14ac:dyDescent="0.25">
      <c r="A1" s="1" t="s">
        <v>47</v>
      </c>
      <c r="B1" s="1"/>
      <c r="C1" s="1"/>
      <c r="D1" s="1"/>
      <c r="E1" s="1"/>
    </row>
    <row r="2" spans="1:8" ht="15.75" x14ac:dyDescent="0.25">
      <c r="A2" s="1" t="s">
        <v>66</v>
      </c>
      <c r="B2" s="1"/>
      <c r="C2" s="1"/>
      <c r="D2" s="1"/>
      <c r="E2" s="1"/>
    </row>
    <row r="3" spans="1:8" ht="15.75" x14ac:dyDescent="0.25">
      <c r="A3" s="1" t="s">
        <v>88</v>
      </c>
      <c r="B3" s="29" t="s">
        <v>80</v>
      </c>
      <c r="C3" s="29" t="s">
        <v>81</v>
      </c>
      <c r="D3" s="29" t="s">
        <v>86</v>
      </c>
      <c r="E3" s="29" t="s">
        <v>80</v>
      </c>
      <c r="F3" s="29" t="s">
        <v>81</v>
      </c>
      <c r="G3" s="29" t="s">
        <v>86</v>
      </c>
      <c r="H3" s="29" t="s">
        <v>80</v>
      </c>
    </row>
    <row r="4" spans="1:8" ht="15.75" x14ac:dyDescent="0.25">
      <c r="A4" s="1"/>
      <c r="B4" s="30">
        <v>42916</v>
      </c>
      <c r="C4" s="30">
        <v>43008</v>
      </c>
      <c r="D4" s="30">
        <v>43190</v>
      </c>
      <c r="E4" s="30">
        <v>43281</v>
      </c>
      <c r="F4" s="30">
        <v>43373</v>
      </c>
      <c r="G4" s="32">
        <v>43555</v>
      </c>
      <c r="H4" s="32">
        <v>43646</v>
      </c>
    </row>
    <row r="5" spans="1:8" ht="15.75" x14ac:dyDescent="0.25">
      <c r="A5" s="1"/>
      <c r="B5" s="2"/>
      <c r="C5" s="2"/>
      <c r="D5" s="2"/>
      <c r="E5" s="2"/>
      <c r="F5" s="2"/>
    </row>
    <row r="6" spans="1:8" ht="15.75" x14ac:dyDescent="0.25">
      <c r="A6" s="27" t="s">
        <v>67</v>
      </c>
      <c r="B6" s="14">
        <v>443823000</v>
      </c>
      <c r="C6" s="14">
        <v>694215000</v>
      </c>
      <c r="D6" s="14">
        <v>192729850</v>
      </c>
      <c r="E6" s="14">
        <v>462174975</v>
      </c>
      <c r="F6" s="14">
        <v>489788410</v>
      </c>
      <c r="G6" s="9">
        <v>150372860</v>
      </c>
      <c r="H6" s="14">
        <v>271828927</v>
      </c>
    </row>
    <row r="7" spans="1:8" ht="15.75" x14ac:dyDescent="0.25">
      <c r="A7" s="16" t="s">
        <v>1</v>
      </c>
      <c r="B7" s="15"/>
      <c r="C7" s="15">
        <v>840233</v>
      </c>
      <c r="D7" s="15">
        <v>718130</v>
      </c>
      <c r="E7" s="15">
        <v>1461167</v>
      </c>
      <c r="F7" s="15">
        <v>7862316</v>
      </c>
      <c r="G7" s="9">
        <v>1134971</v>
      </c>
      <c r="H7" s="15">
        <v>2207956</v>
      </c>
    </row>
    <row r="8" spans="1:8" ht="15.75" x14ac:dyDescent="0.25">
      <c r="A8" s="27" t="s">
        <v>2</v>
      </c>
      <c r="B8" s="14">
        <f t="shared" ref="B8:E8" si="0">B6-B7</f>
        <v>443823000</v>
      </c>
      <c r="C8" s="14">
        <f>C6-C7</f>
        <v>693374767</v>
      </c>
      <c r="D8" s="14">
        <f t="shared" si="0"/>
        <v>192011720</v>
      </c>
      <c r="E8" s="14">
        <f t="shared" si="0"/>
        <v>460713808</v>
      </c>
      <c r="F8" s="14">
        <f>F6-F7</f>
        <v>481926094</v>
      </c>
      <c r="G8" s="14">
        <f t="shared" ref="G8:H8" si="1">G6-G7</f>
        <v>149237889</v>
      </c>
      <c r="H8" s="14">
        <f t="shared" si="1"/>
        <v>269620971</v>
      </c>
    </row>
    <row r="9" spans="1:8" ht="15.75" x14ac:dyDescent="0.25">
      <c r="A9" s="16" t="s">
        <v>3</v>
      </c>
      <c r="B9" s="15">
        <v>24708977</v>
      </c>
      <c r="C9" s="15">
        <v>50708497</v>
      </c>
      <c r="D9" s="15">
        <v>36110286</v>
      </c>
      <c r="E9" s="15">
        <v>56222099</v>
      </c>
      <c r="F9" s="15">
        <v>66857120</v>
      </c>
      <c r="G9" s="9">
        <v>25841755</v>
      </c>
      <c r="H9" s="15">
        <v>30656142</v>
      </c>
    </row>
    <row r="10" spans="1:8" ht="15.75" x14ac:dyDescent="0.25">
      <c r="A10" s="16" t="s">
        <v>4</v>
      </c>
      <c r="B10" s="15">
        <v>1254400</v>
      </c>
      <c r="C10" s="15">
        <v>1318756</v>
      </c>
      <c r="D10" s="15">
        <v>766570</v>
      </c>
      <c r="E10" s="15">
        <v>6677169</v>
      </c>
      <c r="F10" s="15">
        <v>6706928</v>
      </c>
      <c r="G10" s="9">
        <v>896874</v>
      </c>
      <c r="H10" s="15">
        <v>4536245</v>
      </c>
    </row>
    <row r="11" spans="1:8" ht="15.75" x14ac:dyDescent="0.25">
      <c r="A11" s="1"/>
      <c r="B11" s="14">
        <f t="shared" ref="B11:E11" si="2">B8+B9+B10</f>
        <v>469786377</v>
      </c>
      <c r="C11" s="14">
        <f t="shared" si="2"/>
        <v>745402020</v>
      </c>
      <c r="D11" s="14">
        <f t="shared" si="2"/>
        <v>228888576</v>
      </c>
      <c r="E11" s="14">
        <f t="shared" si="2"/>
        <v>523613076</v>
      </c>
      <c r="F11" s="14">
        <f>F8+F9+F10</f>
        <v>555490142</v>
      </c>
      <c r="G11" s="14">
        <f t="shared" ref="G11:H11" si="3">G8+G9+G10</f>
        <v>175976518</v>
      </c>
      <c r="H11" s="14">
        <f t="shared" si="3"/>
        <v>304813358</v>
      </c>
    </row>
    <row r="12" spans="1:8" ht="15.75" x14ac:dyDescent="0.25">
      <c r="A12" s="1"/>
      <c r="B12" s="14"/>
      <c r="C12" s="14"/>
      <c r="D12" s="14"/>
      <c r="E12" s="14"/>
      <c r="F12" s="14"/>
      <c r="G12" s="9"/>
    </row>
    <row r="13" spans="1:8" ht="15.75" x14ac:dyDescent="0.25">
      <c r="A13" s="27" t="s">
        <v>5</v>
      </c>
      <c r="B13" s="14"/>
      <c r="C13" s="14"/>
      <c r="D13" s="14"/>
      <c r="E13" s="14"/>
      <c r="F13" s="14"/>
      <c r="G13" s="9"/>
    </row>
    <row r="14" spans="1:8" ht="15.75" x14ac:dyDescent="0.25">
      <c r="A14" s="16" t="s">
        <v>6</v>
      </c>
      <c r="B14" s="15">
        <v>433714169</v>
      </c>
      <c r="C14" s="15">
        <v>578373219</v>
      </c>
      <c r="D14" s="15">
        <v>350388527</v>
      </c>
      <c r="E14" s="15">
        <v>551659833</v>
      </c>
      <c r="F14" s="15">
        <v>708484542</v>
      </c>
      <c r="G14" s="9">
        <v>291061347</v>
      </c>
      <c r="H14" s="15">
        <v>513527869</v>
      </c>
    </row>
    <row r="15" spans="1:8" ht="15.75" x14ac:dyDescent="0.25">
      <c r="A15" s="16" t="s">
        <v>7</v>
      </c>
      <c r="B15" s="15">
        <v>68136179</v>
      </c>
      <c r="C15" s="15">
        <v>122274103</v>
      </c>
      <c r="D15" s="15">
        <v>23676414</v>
      </c>
      <c r="E15" s="15">
        <v>51617253</v>
      </c>
      <c r="F15" s="15">
        <v>56761663</v>
      </c>
      <c r="G15" s="9">
        <v>22793914</v>
      </c>
      <c r="H15" s="15">
        <v>57827930</v>
      </c>
    </row>
    <row r="16" spans="1:8" ht="15.75" x14ac:dyDescent="0.25">
      <c r="A16" s="16" t="s">
        <v>85</v>
      </c>
      <c r="B16" s="15">
        <v>144394312</v>
      </c>
      <c r="C16" s="15">
        <v>197860397</v>
      </c>
      <c r="D16" s="15">
        <v>65090448</v>
      </c>
      <c r="E16" s="15">
        <v>126275469</v>
      </c>
      <c r="F16" s="15">
        <v>204346539</v>
      </c>
      <c r="G16" s="9">
        <v>51287896</v>
      </c>
      <c r="H16" s="15">
        <v>76979697</v>
      </c>
    </row>
    <row r="17" spans="1:8" ht="15.75" x14ac:dyDescent="0.25">
      <c r="A17" s="16" t="s">
        <v>52</v>
      </c>
      <c r="B17" s="15">
        <v>20118269</v>
      </c>
      <c r="C17" s="15">
        <v>30268569</v>
      </c>
      <c r="D17" s="15">
        <v>9252532</v>
      </c>
      <c r="E17" s="15">
        <v>19216798</v>
      </c>
      <c r="F17" s="15">
        <v>28876035</v>
      </c>
      <c r="G17" s="9">
        <v>8695621</v>
      </c>
      <c r="H17" s="15">
        <v>17765937</v>
      </c>
    </row>
    <row r="18" spans="1:8" ht="15.75" x14ac:dyDescent="0.25">
      <c r="A18" s="16" t="s">
        <v>8</v>
      </c>
      <c r="B18" s="15"/>
      <c r="C18" s="15"/>
      <c r="D18" s="15"/>
      <c r="E18" s="15"/>
      <c r="F18" s="15"/>
      <c r="G18" s="9"/>
    </row>
    <row r="19" spans="1:8" ht="15.75" x14ac:dyDescent="0.25">
      <c r="A19" s="16" t="s">
        <v>9</v>
      </c>
      <c r="B19" s="15"/>
      <c r="C19" s="15"/>
      <c r="D19" s="15"/>
      <c r="E19" s="15"/>
      <c r="F19" s="15"/>
      <c r="G19" s="9"/>
    </row>
    <row r="20" spans="1:8" ht="15.75" x14ac:dyDescent="0.25">
      <c r="A20" s="25" t="s">
        <v>68</v>
      </c>
      <c r="B20" s="14">
        <f t="shared" ref="B20:D20" si="4">B11-B14-B15-B16-B17-B18+B19</f>
        <v>-196576552</v>
      </c>
      <c r="C20" s="14">
        <f t="shared" si="4"/>
        <v>-183374268</v>
      </c>
      <c r="D20" s="14">
        <f t="shared" si="4"/>
        <v>-219519345</v>
      </c>
      <c r="E20" s="14">
        <f>E11-E14-E15-E16-E17-E18+E19</f>
        <v>-225156277</v>
      </c>
      <c r="F20" s="14">
        <f>F11-F14-F15-F16-F17-F18+F19</f>
        <v>-442978637</v>
      </c>
      <c r="G20" s="14">
        <f>G11-G14-G15-G16-G17-G18+G19</f>
        <v>-197862260</v>
      </c>
      <c r="H20" s="14">
        <f>H11-H14-H15-H16-H17-H18+H19</f>
        <v>-361288075</v>
      </c>
    </row>
    <row r="21" spans="1:8" ht="15.75" x14ac:dyDescent="0.25">
      <c r="A21" s="22" t="s">
        <v>69</v>
      </c>
      <c r="B21" s="14"/>
      <c r="C21" s="14"/>
      <c r="D21" s="14"/>
      <c r="E21" s="14"/>
      <c r="F21" s="14"/>
      <c r="G21" s="9"/>
    </row>
    <row r="22" spans="1:8" ht="15.75" x14ac:dyDescent="0.25">
      <c r="A22" s="16" t="s">
        <v>10</v>
      </c>
      <c r="B22" s="15"/>
      <c r="C22" s="15"/>
      <c r="D22" s="15"/>
      <c r="E22" s="15"/>
      <c r="F22" s="15">
        <v>0</v>
      </c>
      <c r="G22" s="9"/>
    </row>
    <row r="23" spans="1:8" ht="15.75" x14ac:dyDescent="0.25">
      <c r="A23" s="25" t="s">
        <v>70</v>
      </c>
      <c r="B23" s="14">
        <f t="shared" ref="B23:E23" si="5">B20-B22</f>
        <v>-196576552</v>
      </c>
      <c r="C23" s="14">
        <f t="shared" si="5"/>
        <v>-183374268</v>
      </c>
      <c r="D23" s="14">
        <f t="shared" si="5"/>
        <v>-219519345</v>
      </c>
      <c r="E23" s="14">
        <f t="shared" si="5"/>
        <v>-225156277</v>
      </c>
      <c r="F23" s="14">
        <f>F20-F22</f>
        <v>-442978637</v>
      </c>
      <c r="G23" s="14">
        <f t="shared" ref="G23:H23" si="6">G20-G22</f>
        <v>-197862260</v>
      </c>
      <c r="H23" s="14">
        <f t="shared" si="6"/>
        <v>-361288075</v>
      </c>
    </row>
    <row r="24" spans="1:8" x14ac:dyDescent="0.25">
      <c r="A24" s="3"/>
      <c r="B24" s="19"/>
      <c r="C24" s="19"/>
      <c r="D24" s="19"/>
      <c r="E24" s="19"/>
      <c r="F24" s="19"/>
      <c r="G24" s="9"/>
    </row>
    <row r="47" spans="1:1" x14ac:dyDescent="0.25">
      <c r="A47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pane xSplit="1" ySplit="4" topLeftCell="H44" activePane="bottomRight" state="frozen"/>
      <selection pane="topRight" activeCell="B1" sqref="B1"/>
      <selection pane="bottomLeft" activeCell="A6" sqref="A6"/>
      <selection pane="bottomRight" activeCell="N44" sqref="N44"/>
    </sheetView>
  </sheetViews>
  <sheetFormatPr defaultRowHeight="15" x14ac:dyDescent="0.25"/>
  <cols>
    <col min="1" max="1" width="49.875" bestFit="1" customWidth="1"/>
    <col min="2" max="3" width="17.75" bestFit="1" customWidth="1"/>
    <col min="4" max="5" width="17.875" bestFit="1" customWidth="1"/>
    <col min="6" max="6" width="17.75" bestFit="1" customWidth="1"/>
    <col min="7" max="8" width="16" bestFit="1" customWidth="1"/>
  </cols>
  <sheetData>
    <row r="1" spans="1:8" ht="15.75" x14ac:dyDescent="0.25">
      <c r="A1" s="1" t="s">
        <v>47</v>
      </c>
      <c r="B1" s="1"/>
      <c r="C1" s="1"/>
      <c r="D1" s="1"/>
      <c r="E1" s="1"/>
    </row>
    <row r="2" spans="1:8" ht="15.75" x14ac:dyDescent="0.25">
      <c r="A2" s="1" t="s">
        <v>71</v>
      </c>
      <c r="B2" s="1"/>
      <c r="C2" s="1"/>
      <c r="D2" s="1"/>
      <c r="E2" s="1"/>
    </row>
    <row r="3" spans="1:8" ht="15.75" x14ac:dyDescent="0.25">
      <c r="A3" s="1" t="s">
        <v>88</v>
      </c>
      <c r="B3" s="29" t="s">
        <v>80</v>
      </c>
      <c r="C3" s="29" t="s">
        <v>81</v>
      </c>
      <c r="D3" s="29" t="s">
        <v>86</v>
      </c>
      <c r="E3" s="29" t="s">
        <v>80</v>
      </c>
      <c r="F3" s="29" t="s">
        <v>81</v>
      </c>
      <c r="G3" s="29" t="s">
        <v>86</v>
      </c>
      <c r="H3" s="29" t="s">
        <v>80</v>
      </c>
    </row>
    <row r="4" spans="1:8" ht="15.75" x14ac:dyDescent="0.25">
      <c r="A4" s="1"/>
      <c r="B4" s="30">
        <v>42916</v>
      </c>
      <c r="C4" s="30">
        <v>43008</v>
      </c>
      <c r="D4" s="30">
        <v>43190</v>
      </c>
      <c r="E4" s="30">
        <v>43281</v>
      </c>
      <c r="F4" s="30">
        <v>43373</v>
      </c>
      <c r="G4" s="32">
        <v>43555</v>
      </c>
      <c r="H4" s="32">
        <v>43646</v>
      </c>
    </row>
    <row r="5" spans="1:8" x14ac:dyDescent="0.25">
      <c r="A5" s="25" t="s">
        <v>72</v>
      </c>
      <c r="F5" s="4"/>
    </row>
    <row r="6" spans="1:8" x14ac:dyDescent="0.25">
      <c r="A6" t="s">
        <v>38</v>
      </c>
      <c r="B6" s="9">
        <v>442559187</v>
      </c>
      <c r="C6" s="9">
        <v>683156835</v>
      </c>
      <c r="D6" s="9">
        <v>243741240</v>
      </c>
      <c r="E6" s="9">
        <v>493129232</v>
      </c>
      <c r="F6" s="9">
        <v>539265949</v>
      </c>
      <c r="G6" s="9">
        <v>187710750</v>
      </c>
      <c r="H6" s="9">
        <v>329538219</v>
      </c>
    </row>
    <row r="7" spans="1:8" x14ac:dyDescent="0.25">
      <c r="A7" s="5" t="s">
        <v>39</v>
      </c>
      <c r="B7" s="9">
        <v>27633582</v>
      </c>
      <c r="C7" s="9">
        <v>61899326</v>
      </c>
      <c r="D7" s="9">
        <v>38513543</v>
      </c>
      <c r="E7" s="9">
        <v>76433467</v>
      </c>
      <c r="F7" s="9">
        <v>98946651</v>
      </c>
      <c r="G7" s="9">
        <v>27501917</v>
      </c>
      <c r="H7" s="9">
        <v>40432617</v>
      </c>
    </row>
    <row r="8" spans="1:8" x14ac:dyDescent="0.25">
      <c r="A8" s="5" t="s">
        <v>82</v>
      </c>
      <c r="B8" s="9">
        <v>-376021453</v>
      </c>
      <c r="C8" s="9">
        <v>-409513061</v>
      </c>
      <c r="D8" s="9">
        <v>-1191223896</v>
      </c>
      <c r="E8" s="9">
        <v>-1305067519</v>
      </c>
      <c r="F8" s="9">
        <v>-1461341525</v>
      </c>
      <c r="G8" s="9">
        <v>-90034365</v>
      </c>
      <c r="H8" s="9">
        <v>-151881817</v>
      </c>
    </row>
    <row r="9" spans="1:8" x14ac:dyDescent="0.25">
      <c r="A9" s="5" t="s">
        <v>40</v>
      </c>
      <c r="B9" s="9"/>
      <c r="C9" s="9"/>
      <c r="D9" s="9"/>
      <c r="E9" s="9"/>
      <c r="F9" s="9"/>
    </row>
    <row r="10" spans="1:8" x14ac:dyDescent="0.25">
      <c r="A10" s="5" t="s">
        <v>83</v>
      </c>
      <c r="B10" s="9">
        <v>-428303782</v>
      </c>
      <c r="C10" s="9">
        <v>-570174608</v>
      </c>
      <c r="D10" s="9">
        <v>-309246732</v>
      </c>
      <c r="E10" s="9">
        <v>-488680838</v>
      </c>
      <c r="F10" s="9">
        <v>-460126628</v>
      </c>
      <c r="G10" s="9">
        <v>-315434593</v>
      </c>
      <c r="H10" s="9">
        <v>-480271718</v>
      </c>
    </row>
    <row r="11" spans="1:8" x14ac:dyDescent="0.25">
      <c r="A11" s="5" t="s">
        <v>41</v>
      </c>
      <c r="B11" s="9"/>
      <c r="C11" s="9"/>
      <c r="D11" s="9"/>
      <c r="E11" s="9"/>
      <c r="F11" s="9"/>
    </row>
    <row r="12" spans="1:8" x14ac:dyDescent="0.25">
      <c r="A12" s="3"/>
      <c r="B12" s="10">
        <f t="shared" ref="B12:E12" si="0">SUM(B5:B11)</f>
        <v>-334132466</v>
      </c>
      <c r="C12" s="10">
        <f t="shared" si="0"/>
        <v>-234631508</v>
      </c>
      <c r="D12" s="10">
        <f t="shared" si="0"/>
        <v>-1218215845</v>
      </c>
      <c r="E12" s="10">
        <f t="shared" si="0"/>
        <v>-1224185658</v>
      </c>
      <c r="F12" s="10">
        <f>SUM(F5:F11)</f>
        <v>-1283255553</v>
      </c>
      <c r="G12" s="10">
        <f t="shared" ref="G12:H12" si="1">SUM(G5:G11)</f>
        <v>-190256291</v>
      </c>
      <c r="H12" s="10">
        <f t="shared" si="1"/>
        <v>-262182699</v>
      </c>
    </row>
    <row r="13" spans="1:8" x14ac:dyDescent="0.25">
      <c r="B13" s="9"/>
      <c r="C13" s="9"/>
      <c r="D13" s="9"/>
      <c r="E13" s="9"/>
      <c r="F13" s="9"/>
    </row>
    <row r="14" spans="1:8" x14ac:dyDescent="0.25">
      <c r="A14" s="25" t="s">
        <v>73</v>
      </c>
      <c r="B14" s="9"/>
      <c r="C14" s="9"/>
      <c r="D14" s="9"/>
      <c r="E14" s="9"/>
      <c r="F14" s="9"/>
    </row>
    <row r="15" spans="1:8" x14ac:dyDescent="0.25">
      <c r="A15" s="11" t="s">
        <v>0</v>
      </c>
      <c r="B15" s="9">
        <v>27429212</v>
      </c>
      <c r="C15" s="9">
        <v>25403463</v>
      </c>
      <c r="D15" s="9">
        <v>-2057048</v>
      </c>
      <c r="E15" s="9">
        <v>-3240084</v>
      </c>
      <c r="F15" s="9">
        <v>43532011</v>
      </c>
    </row>
    <row r="16" spans="1:8" x14ac:dyDescent="0.25">
      <c r="A16" s="11" t="s">
        <v>84</v>
      </c>
      <c r="B16" s="9">
        <v>-321896047</v>
      </c>
      <c r="C16" s="9">
        <v>-28015994</v>
      </c>
      <c r="D16" s="9">
        <v>702768725</v>
      </c>
      <c r="E16" s="9">
        <v>617504861</v>
      </c>
      <c r="F16" s="9">
        <v>327856979</v>
      </c>
      <c r="G16" s="9">
        <v>-53000000</v>
      </c>
      <c r="H16" s="9">
        <v>-53000000</v>
      </c>
    </row>
    <row r="17" spans="1:8" x14ac:dyDescent="0.25">
      <c r="A17" s="11" t="s">
        <v>42</v>
      </c>
      <c r="B17" s="9"/>
      <c r="C17" s="9"/>
      <c r="D17" s="9"/>
      <c r="E17" s="9"/>
      <c r="F17" s="9"/>
    </row>
    <row r="18" spans="1:8" x14ac:dyDescent="0.25">
      <c r="A18" s="11" t="s">
        <v>43</v>
      </c>
      <c r="B18" s="9"/>
      <c r="C18" s="9"/>
      <c r="D18" s="9"/>
      <c r="E18" s="9"/>
      <c r="F18" s="9"/>
    </row>
    <row r="19" spans="1:8" x14ac:dyDescent="0.25">
      <c r="A19" s="11" t="s">
        <v>44</v>
      </c>
      <c r="B19" s="9"/>
      <c r="C19" s="9"/>
      <c r="D19" s="9"/>
      <c r="E19" s="9"/>
      <c r="F19" s="9"/>
    </row>
    <row r="20" spans="1:8" x14ac:dyDescent="0.25">
      <c r="A20" s="11" t="s">
        <v>45</v>
      </c>
      <c r="B20" s="9">
        <v>0</v>
      </c>
      <c r="C20" s="9"/>
      <c r="D20" s="9"/>
      <c r="E20" s="9"/>
      <c r="F20" s="9">
        <v>0</v>
      </c>
    </row>
    <row r="21" spans="1:8" x14ac:dyDescent="0.25">
      <c r="A21" s="3"/>
      <c r="B21" s="10">
        <f t="shared" ref="B21:E21" si="2">SUM(B15:B20)</f>
        <v>-294466835</v>
      </c>
      <c r="C21" s="10">
        <f t="shared" si="2"/>
        <v>-2612531</v>
      </c>
      <c r="D21" s="10">
        <f t="shared" si="2"/>
        <v>700711677</v>
      </c>
      <c r="E21" s="10">
        <f t="shared" si="2"/>
        <v>614264777</v>
      </c>
      <c r="F21" s="10">
        <f>SUM(F15:F20)</f>
        <v>371388990</v>
      </c>
      <c r="G21" s="10">
        <f t="shared" ref="G21:H21" si="3">SUM(G15:G20)</f>
        <v>-53000000</v>
      </c>
      <c r="H21" s="10">
        <f t="shared" si="3"/>
        <v>-53000000</v>
      </c>
    </row>
    <row r="22" spans="1:8" x14ac:dyDescent="0.25">
      <c r="B22" s="9"/>
      <c r="C22" s="9"/>
      <c r="D22" s="9"/>
      <c r="E22" s="9"/>
      <c r="F22" s="9"/>
    </row>
    <row r="23" spans="1:8" x14ac:dyDescent="0.25">
      <c r="A23" s="25" t="s">
        <v>74</v>
      </c>
      <c r="B23" s="9"/>
      <c r="C23" s="9"/>
      <c r="D23" s="9"/>
      <c r="E23" s="9"/>
      <c r="F23" s="9"/>
    </row>
    <row r="24" spans="1:8" x14ac:dyDescent="0.25">
      <c r="A24" s="5" t="s">
        <v>50</v>
      </c>
      <c r="B24" s="9">
        <v>0</v>
      </c>
      <c r="C24" s="9"/>
      <c r="D24" s="9">
        <v>-10190000</v>
      </c>
      <c r="E24" s="9"/>
      <c r="F24" s="9"/>
      <c r="G24" s="9">
        <v>200000000</v>
      </c>
      <c r="H24">
        <v>200000000</v>
      </c>
    </row>
    <row r="25" spans="1:8" x14ac:dyDescent="0.25">
      <c r="A25" s="5" t="s">
        <v>87</v>
      </c>
      <c r="B25" s="9"/>
      <c r="C25" s="9"/>
      <c r="D25" s="9">
        <v>-64800000</v>
      </c>
      <c r="E25" s="9"/>
      <c r="F25" s="9"/>
    </row>
    <row r="26" spans="1:8" x14ac:dyDescent="0.25">
      <c r="A26" t="s">
        <v>46</v>
      </c>
      <c r="B26" s="9">
        <v>0</v>
      </c>
      <c r="C26" s="9"/>
      <c r="D26" s="9">
        <v>0</v>
      </c>
      <c r="E26" s="9"/>
      <c r="F26" s="9">
        <v>0</v>
      </c>
    </row>
    <row r="27" spans="1:8" x14ac:dyDescent="0.25">
      <c r="A27" s="3"/>
      <c r="B27" s="12">
        <f t="shared" ref="B27:C27" si="4">SUM(B26:B26)</f>
        <v>0</v>
      </c>
      <c r="C27" s="12">
        <f t="shared" si="4"/>
        <v>0</v>
      </c>
      <c r="D27" s="12">
        <f t="shared" ref="D27:E27" si="5">SUM(D24:D26)</f>
        <v>-74990000</v>
      </c>
      <c r="E27" s="12">
        <f t="shared" si="5"/>
        <v>0</v>
      </c>
      <c r="F27" s="12">
        <f>SUM(F24:F26)</f>
        <v>0</v>
      </c>
      <c r="G27" s="12">
        <f t="shared" ref="G27:H27" si="6">SUM(G24:G26)</f>
        <v>200000000</v>
      </c>
      <c r="H27" s="12">
        <f t="shared" si="6"/>
        <v>200000000</v>
      </c>
    </row>
    <row r="28" spans="1:8" x14ac:dyDescent="0.25">
      <c r="B28" s="9"/>
      <c r="C28" s="9"/>
      <c r="D28" s="9"/>
      <c r="E28" s="9"/>
      <c r="F28" s="9"/>
    </row>
    <row r="29" spans="1:8" x14ac:dyDescent="0.25">
      <c r="A29" s="3" t="s">
        <v>75</v>
      </c>
      <c r="B29" s="13">
        <f t="shared" ref="B29:H29" si="7">B12+B21+B27</f>
        <v>-628599301</v>
      </c>
      <c r="C29" s="13">
        <f t="shared" si="7"/>
        <v>-237244039</v>
      </c>
      <c r="D29" s="13">
        <f t="shared" si="7"/>
        <v>-592494168</v>
      </c>
      <c r="E29" s="13">
        <f t="shared" si="7"/>
        <v>-609920881</v>
      </c>
      <c r="F29" s="13">
        <f t="shared" si="7"/>
        <v>-911866563</v>
      </c>
      <c r="G29" s="13">
        <f t="shared" si="7"/>
        <v>-43256291</v>
      </c>
      <c r="H29" s="13">
        <f t="shared" si="7"/>
        <v>-115182699</v>
      </c>
    </row>
    <row r="30" spans="1:8" x14ac:dyDescent="0.25">
      <c r="A30" s="28" t="s">
        <v>76</v>
      </c>
      <c r="B30" s="9">
        <v>1430539375</v>
      </c>
      <c r="C30" s="9">
        <v>1303280369</v>
      </c>
      <c r="D30" s="9">
        <v>792050616</v>
      </c>
      <c r="E30" s="9">
        <v>801940074</v>
      </c>
      <c r="F30" s="9">
        <v>1066036329</v>
      </c>
      <c r="G30" s="9">
        <v>521507256</v>
      </c>
      <c r="H30" s="9">
        <v>521507256</v>
      </c>
    </row>
    <row r="31" spans="1:8" x14ac:dyDescent="0.25">
      <c r="A31" s="25" t="s">
        <v>77</v>
      </c>
      <c r="B31" s="13">
        <f t="shared" ref="B31:H31" si="8">B29+B30</f>
        <v>801940074</v>
      </c>
      <c r="C31" s="13">
        <f t="shared" si="8"/>
        <v>1066036330</v>
      </c>
      <c r="D31" s="13">
        <f t="shared" si="8"/>
        <v>199556448</v>
      </c>
      <c r="E31" s="13">
        <f>E29+E30+1</f>
        <v>192019194</v>
      </c>
      <c r="F31" s="13">
        <f t="shared" si="8"/>
        <v>154169766</v>
      </c>
      <c r="G31" s="13">
        <f t="shared" si="8"/>
        <v>478250965</v>
      </c>
      <c r="H31" s="13">
        <f t="shared" si="8"/>
        <v>406324557</v>
      </c>
    </row>
    <row r="32" spans="1:8" x14ac:dyDescent="0.25">
      <c r="B32" s="3"/>
      <c r="C32" s="3"/>
      <c r="D32" s="3"/>
      <c r="E32" s="3"/>
      <c r="F32" s="3"/>
    </row>
    <row r="34" spans="1:8" x14ac:dyDescent="0.25">
      <c r="A34" s="25" t="s">
        <v>78</v>
      </c>
      <c r="B34" s="6">
        <f>B12/('1'!B48/10)</f>
        <v>-10.312730432098766</v>
      </c>
      <c r="C34" s="6">
        <f>C12/('1'!C48/10)</f>
        <v>-7.2417132098765435</v>
      </c>
      <c r="D34" s="6">
        <f>D12/('1'!D48/10)</f>
        <v>-31.332712062757203</v>
      </c>
      <c r="E34" s="6">
        <f>E12/('1'!E48/10)</f>
        <v>-31.486256635802469</v>
      </c>
      <c r="F34" s="6">
        <f>F12/('1'!F48/10)</f>
        <v>-33.005544058641973</v>
      </c>
      <c r="G34" s="6">
        <f>G12/('1'!G48/10)</f>
        <v>-4.8934231224279836</v>
      </c>
      <c r="H34" s="6">
        <f>H12/('1'!H48/10)</f>
        <v>-6.7433821759259258</v>
      </c>
    </row>
    <row r="35" spans="1:8" x14ac:dyDescent="0.25">
      <c r="A35" s="25" t="s">
        <v>79</v>
      </c>
      <c r="E35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2020-04-12T14:17:47Z</dcterms:modified>
</cp:coreProperties>
</file>