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jhtZ9nUnJzFecNcVDeaySg2yvag=="/>
    </ext>
  </extLst>
</workbook>
</file>

<file path=xl/calcChain.xml><?xml version="1.0" encoding="utf-8"?>
<calcChain xmlns="http://schemas.openxmlformats.org/spreadsheetml/2006/main">
  <c r="F9" i="4" l="1"/>
  <c r="I31" i="3"/>
  <c r="G31" i="3"/>
  <c r="F31" i="3"/>
  <c r="E31" i="3"/>
  <c r="C31" i="3"/>
  <c r="H27" i="3"/>
  <c r="H29" i="3" s="1"/>
  <c r="I25" i="3"/>
  <c r="H25" i="3"/>
  <c r="G25" i="3"/>
  <c r="F25" i="3"/>
  <c r="E25" i="3"/>
  <c r="D25" i="3"/>
  <c r="C25" i="3"/>
  <c r="B25" i="3"/>
  <c r="I21" i="3"/>
  <c r="H21" i="3"/>
  <c r="G21" i="3"/>
  <c r="F21" i="3"/>
  <c r="E21" i="3"/>
  <c r="D21" i="3"/>
  <c r="C21" i="3"/>
  <c r="B21" i="3"/>
  <c r="I15" i="3"/>
  <c r="I27" i="3" s="1"/>
  <c r="I29" i="3" s="1"/>
  <c r="H15" i="3"/>
  <c r="H31" i="3" s="1"/>
  <c r="G15" i="3"/>
  <c r="G27" i="3" s="1"/>
  <c r="G29" i="3" s="1"/>
  <c r="F15" i="3"/>
  <c r="F27" i="3" s="1"/>
  <c r="F29" i="3" s="1"/>
  <c r="E15" i="3"/>
  <c r="E27" i="3" s="1"/>
  <c r="E29" i="3" s="1"/>
  <c r="D15" i="3"/>
  <c r="D31" i="3" s="1"/>
  <c r="C15" i="3"/>
  <c r="C27" i="3" s="1"/>
  <c r="C29" i="3" s="1"/>
  <c r="B15" i="3"/>
  <c r="B27" i="3" s="1"/>
  <c r="B29" i="3" s="1"/>
  <c r="I26" i="2"/>
  <c r="H26" i="2"/>
  <c r="G26" i="2"/>
  <c r="F26" i="2"/>
  <c r="E26" i="2"/>
  <c r="D26" i="2"/>
  <c r="C26" i="2"/>
  <c r="E17" i="2"/>
  <c r="D11" i="4" s="1"/>
  <c r="I13" i="2"/>
  <c r="H13" i="2"/>
  <c r="G13" i="2"/>
  <c r="F13" i="2"/>
  <c r="E13" i="2"/>
  <c r="D13" i="2"/>
  <c r="C13" i="2"/>
  <c r="B13" i="2"/>
  <c r="B17" i="2" s="1"/>
  <c r="B20" i="2" s="1"/>
  <c r="B22" i="2" s="1"/>
  <c r="I11" i="2"/>
  <c r="I17" i="2" s="1"/>
  <c r="I20" i="2" s="1"/>
  <c r="I22" i="2" s="1"/>
  <c r="I24" i="2" s="1"/>
  <c r="I29" i="2" s="1"/>
  <c r="I32" i="2" s="1"/>
  <c r="H11" i="2"/>
  <c r="H17" i="2" s="1"/>
  <c r="H20" i="2" s="1"/>
  <c r="H22" i="2" s="1"/>
  <c r="H24" i="2" s="1"/>
  <c r="H29" i="2" s="1"/>
  <c r="H32" i="2" s="1"/>
  <c r="G11" i="2"/>
  <c r="G17" i="2" s="1"/>
  <c r="F11" i="2"/>
  <c r="F17" i="2" s="1"/>
  <c r="E11" i="2"/>
  <c r="D11" i="2"/>
  <c r="D17" i="2" s="1"/>
  <c r="C11" i="2"/>
  <c r="C17" i="2" s="1"/>
  <c r="G53" i="1"/>
  <c r="C53" i="1"/>
  <c r="I48" i="1"/>
  <c r="E48" i="1"/>
  <c r="I47" i="1"/>
  <c r="H47" i="1"/>
  <c r="H48" i="1" s="1"/>
  <c r="G47" i="1"/>
  <c r="F47" i="1"/>
  <c r="E47" i="1"/>
  <c r="D9" i="4" s="1"/>
  <c r="D47" i="1"/>
  <c r="C9" i="4" s="1"/>
  <c r="C47" i="1"/>
  <c r="I37" i="1"/>
  <c r="H37" i="1"/>
  <c r="G37" i="1"/>
  <c r="G48" i="1" s="1"/>
  <c r="F37" i="1"/>
  <c r="F48" i="1" s="1"/>
  <c r="E37" i="1"/>
  <c r="D37" i="1"/>
  <c r="C37" i="1"/>
  <c r="C48" i="1" s="1"/>
  <c r="G32" i="1"/>
  <c r="F32" i="1"/>
  <c r="F49" i="1" s="1"/>
  <c r="E32" i="1"/>
  <c r="E49" i="1" s="1"/>
  <c r="C32" i="1"/>
  <c r="I29" i="1"/>
  <c r="I53" i="1" s="1"/>
  <c r="H29" i="1"/>
  <c r="H32" i="1" s="1"/>
  <c r="G29" i="1"/>
  <c r="F8" i="4" s="1"/>
  <c r="F29" i="1"/>
  <c r="F53" i="1" s="1"/>
  <c r="E29" i="1"/>
  <c r="D29" i="1"/>
  <c r="D32" i="1" s="1"/>
  <c r="C29" i="1"/>
  <c r="B8" i="4" s="1"/>
  <c r="D22" i="1"/>
  <c r="C22" i="1"/>
  <c r="I21" i="1"/>
  <c r="H21" i="1"/>
  <c r="G21" i="1"/>
  <c r="G22" i="1" s="1"/>
  <c r="F21" i="1"/>
  <c r="E9" i="4" s="1"/>
  <c r="E21" i="1"/>
  <c r="D21" i="1"/>
  <c r="C21" i="1"/>
  <c r="B9" i="4" s="1"/>
  <c r="I11" i="1"/>
  <c r="I22" i="1" s="1"/>
  <c r="G11" i="1"/>
  <c r="F11" i="1"/>
  <c r="E11" i="1"/>
  <c r="E22" i="1" s="1"/>
  <c r="D11" i="1"/>
  <c r="C11" i="1"/>
  <c r="H9" i="1"/>
  <c r="H11" i="1" s="1"/>
  <c r="H22" i="1" s="1"/>
  <c r="C11" i="4" l="1"/>
  <c r="D20" i="2"/>
  <c r="D22" i="2" s="1"/>
  <c r="D24" i="2" s="1"/>
  <c r="D29" i="2" s="1"/>
  <c r="C20" i="2"/>
  <c r="C22" i="2" s="1"/>
  <c r="C24" i="2" s="1"/>
  <c r="C29" i="2" s="1"/>
  <c r="B11" i="4"/>
  <c r="G20" i="2"/>
  <c r="G22" i="2" s="1"/>
  <c r="G24" i="2" s="1"/>
  <c r="G29" i="2" s="1"/>
  <c r="F11" i="4"/>
  <c r="E20" i="2"/>
  <c r="E22" i="2" s="1"/>
  <c r="E24" i="2" s="1"/>
  <c r="E29" i="2" s="1"/>
  <c r="E51" i="1"/>
  <c r="D49" i="1"/>
  <c r="D51" i="1" s="1"/>
  <c r="H49" i="1"/>
  <c r="H51" i="1" s="1"/>
  <c r="D53" i="1"/>
  <c r="F22" i="1"/>
  <c r="F51" i="1" s="1"/>
  <c r="E53" i="1"/>
  <c r="D8" i="4"/>
  <c r="G49" i="1"/>
  <c r="G51" i="1" s="1"/>
  <c r="D48" i="1"/>
  <c r="C8" i="4"/>
  <c r="C49" i="1"/>
  <c r="C51" i="1" s="1"/>
  <c r="I32" i="1"/>
  <c r="I49" i="1" s="1"/>
  <c r="I51" i="1" s="1"/>
  <c r="H53" i="1"/>
  <c r="F20" i="2"/>
  <c r="F22" i="2" s="1"/>
  <c r="F24" i="2" s="1"/>
  <c r="F29" i="2" s="1"/>
  <c r="E11" i="4"/>
  <c r="D27" i="3"/>
  <c r="D29" i="3" s="1"/>
  <c r="E8" i="4"/>
  <c r="D10" i="4" l="1"/>
  <c r="D6" i="4"/>
  <c r="D12" i="4"/>
  <c r="E32" i="2"/>
  <c r="D7" i="4"/>
  <c r="B12" i="4"/>
  <c r="C32" i="2"/>
  <c r="B7" i="4"/>
  <c r="B10" i="4"/>
  <c r="B6" i="4"/>
  <c r="E12" i="4"/>
  <c r="F32" i="2"/>
  <c r="E7" i="4"/>
  <c r="E10" i="4"/>
  <c r="E6" i="4"/>
  <c r="F12" i="4"/>
  <c r="G32" i="2"/>
  <c r="F7" i="4"/>
  <c r="F10" i="4"/>
  <c r="F6" i="4"/>
  <c r="C7" i="4"/>
  <c r="C10" i="4"/>
  <c r="C6" i="4"/>
  <c r="C12" i="4"/>
  <c r="D32" i="2"/>
</calcChain>
</file>

<file path=xl/sharedStrings.xml><?xml version="1.0" encoding="utf-8"?>
<sst xmlns="http://schemas.openxmlformats.org/spreadsheetml/2006/main" count="147" uniqueCount="104">
  <si>
    <t>PADMA OIL</t>
  </si>
  <si>
    <t xml:space="preserve">STATEMENT OF FINANCIAL POSITION </t>
  </si>
  <si>
    <t>AS AT QUARTER END</t>
  </si>
  <si>
    <t>STATEMENT OF PROFIT &amp; LOSS</t>
  </si>
  <si>
    <t>Q1</t>
  </si>
  <si>
    <t>Statement of Cash Flows</t>
  </si>
  <si>
    <t>Q2</t>
  </si>
  <si>
    <t>Q3</t>
  </si>
  <si>
    <t>Q4</t>
  </si>
  <si>
    <t>Q5</t>
  </si>
  <si>
    <t>Q6</t>
  </si>
  <si>
    <t>Q7</t>
  </si>
  <si>
    <t>Quarter 2</t>
  </si>
  <si>
    <t>Quarter 3</t>
  </si>
  <si>
    <t>Quarter 1</t>
  </si>
  <si>
    <t>ASSETS</t>
  </si>
  <si>
    <t xml:space="preserve">Turnover </t>
  </si>
  <si>
    <t>Net Cash Flows - Operating Activities</t>
  </si>
  <si>
    <t>Non Current Assets</t>
  </si>
  <si>
    <t>Property, plant &amp; equipment</t>
  </si>
  <si>
    <t>Net cash Received from customers &amp; Others</t>
  </si>
  <si>
    <t>Packing charges</t>
  </si>
  <si>
    <t>Net cash Paid to Suppliers &amp; Others</t>
  </si>
  <si>
    <t>Capital work-in progress</t>
  </si>
  <si>
    <t>Handling charges</t>
  </si>
  <si>
    <t>Total Non Current Assets</t>
  </si>
  <si>
    <t>Gross Profit</t>
  </si>
  <si>
    <t>Paid against revenue expenditure and WPPF</t>
  </si>
  <si>
    <t>Receipts against non operating income</t>
  </si>
  <si>
    <t>Advance, deposits and non-operating income</t>
  </si>
  <si>
    <t>Income Tax Paid</t>
  </si>
  <si>
    <t>Net Cash Generated by Operating Activities</t>
  </si>
  <si>
    <t>Current Assets</t>
  </si>
  <si>
    <t>Short term Investments (FDR)</t>
  </si>
  <si>
    <t>Operating Expenses</t>
  </si>
  <si>
    <t>Inventories</t>
  </si>
  <si>
    <t>Net Cash Flows - Investment Activities</t>
  </si>
  <si>
    <t>Capital Expenditure</t>
  </si>
  <si>
    <t>Trade and other receivables</t>
  </si>
  <si>
    <t xml:space="preserve">
</t>
  </si>
  <si>
    <t>Debtors</t>
  </si>
  <si>
    <t>Investment on FDR</t>
  </si>
  <si>
    <t>Administrative, selling &amp; distribution expenses</t>
  </si>
  <si>
    <t>Due from affiliated companies</t>
  </si>
  <si>
    <t>Interest income from FDR/SND</t>
  </si>
  <si>
    <t>Advances, deposits and prepayments</t>
  </si>
  <si>
    <t>Interest and financial expenses</t>
  </si>
  <si>
    <t>Cash &amp; cash equivalents</t>
  </si>
  <si>
    <t>Depreciation</t>
  </si>
  <si>
    <t>Total Current Assets</t>
  </si>
  <si>
    <t>Operating Profit</t>
  </si>
  <si>
    <t>Total Assets</t>
  </si>
  <si>
    <t>Other operating income petroleum trade</t>
  </si>
  <si>
    <t>Net Cash Flows - Financing Activities</t>
  </si>
  <si>
    <t>Operating Profit on agro-chemical trading</t>
  </si>
  <si>
    <t>Dividend paid</t>
  </si>
  <si>
    <t>EQUITY AND LIABILITIES</t>
  </si>
  <si>
    <t>Total Operating Profit</t>
  </si>
  <si>
    <t>Shareholders' Equity</t>
  </si>
  <si>
    <t>Share Capital</t>
  </si>
  <si>
    <t>Non-operating income</t>
  </si>
  <si>
    <t>Depreciation Fund Reserve (Accumulated Surplus)</t>
  </si>
  <si>
    <t>Retained earnings</t>
  </si>
  <si>
    <t>Net Profit before WPPF, WF &amp; Income tax</t>
  </si>
  <si>
    <t>Total</t>
  </si>
  <si>
    <t>Contribution to WPPF &amp; WF</t>
  </si>
  <si>
    <t>Net Profit before Income tax</t>
  </si>
  <si>
    <t>Non-controlling interest</t>
  </si>
  <si>
    <t>Net Change in Cash Flows</t>
  </si>
  <si>
    <t>Total equity</t>
  </si>
  <si>
    <t>Provision for Income tax</t>
  </si>
  <si>
    <t>Non Current Liabilities</t>
  </si>
  <si>
    <t>Deferred tax</t>
  </si>
  <si>
    <t>Cash and Cash Equivalents at Beginning Period</t>
  </si>
  <si>
    <t>Current tax</t>
  </si>
  <si>
    <t>Long term loan</t>
  </si>
  <si>
    <t>Profit after Taxation</t>
  </si>
  <si>
    <t>Total Non Current Liabilities</t>
  </si>
  <si>
    <t>Cash and Cash Equivalents at End of Period</t>
  </si>
  <si>
    <t>Earning Per Share</t>
  </si>
  <si>
    <t>Current  Liabilities</t>
  </si>
  <si>
    <t>Account payable</t>
  </si>
  <si>
    <t>Liabilities for trading supplies and services</t>
  </si>
  <si>
    <t>Net Operating Cash Flow Per Share</t>
  </si>
  <si>
    <t>Supplies and expenses payable</t>
  </si>
  <si>
    <t>Due to affiliated companies</t>
  </si>
  <si>
    <t>Other liabilities</t>
  </si>
  <si>
    <t>Dividend payable</t>
  </si>
  <si>
    <t>Income tax payable</t>
  </si>
  <si>
    <t xml:space="preserve"> Total Current  Liabilities</t>
  </si>
  <si>
    <t xml:space="preserve"> Total  Liabilities</t>
  </si>
  <si>
    <t>TOTAL EQUITY AND LAIBILITITES</t>
  </si>
  <si>
    <t>Check</t>
  </si>
  <si>
    <t>Net Asset Value Per Share</t>
  </si>
  <si>
    <t>MJLBD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</si>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</sst>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2"/>
      <color theme="1"/>
      <name val="Calibri"/>
    </font>
    <font>
      <b/>
      <i/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5" fontId="4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0" fontId="4" fillId="0" borderId="0" xfId="0" applyFont="1"/>
    <xf numFmtId="0" fontId="6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0" borderId="1" xfId="0" applyFont="1" applyBorder="1"/>
    <xf numFmtId="41" fontId="2" fillId="0" borderId="0" xfId="0" applyNumberFormat="1" applyFont="1"/>
    <xf numFmtId="0" fontId="7" fillId="0" borderId="0" xfId="0" applyFont="1"/>
    <xf numFmtId="0" fontId="7" fillId="0" borderId="0" xfId="0" applyFont="1" applyAlignment="1"/>
    <xf numFmtId="164" fontId="8" fillId="0" borderId="0" xfId="0" applyNumberFormat="1" applyFont="1"/>
    <xf numFmtId="41" fontId="2" fillId="0" borderId="0" xfId="0" applyNumberFormat="1" applyFont="1" applyAlignment="1">
      <alignment horizontal="right"/>
    </xf>
    <xf numFmtId="0" fontId="2" fillId="0" borderId="0" xfId="0" applyFont="1"/>
    <xf numFmtId="41" fontId="9" fillId="0" borderId="0" xfId="0" applyNumberFormat="1" applyFont="1" applyAlignment="1"/>
    <xf numFmtId="164" fontId="3" fillId="0" borderId="0" xfId="0" applyNumberFormat="1" applyFont="1" applyAlignment="1"/>
    <xf numFmtId="164" fontId="9" fillId="0" borderId="0" xfId="0" applyNumberFormat="1" applyFont="1" applyAlignment="1"/>
    <xf numFmtId="41" fontId="3" fillId="0" borderId="0" xfId="0" applyNumberFormat="1" applyFont="1" applyAlignment="1"/>
    <xf numFmtId="164" fontId="2" fillId="0" borderId="2" xfId="0" applyNumberFormat="1" applyFont="1" applyBorder="1"/>
    <xf numFmtId="164" fontId="4" fillId="0" borderId="3" xfId="0" applyNumberFormat="1" applyFont="1" applyBorder="1"/>
    <xf numFmtId="164" fontId="4" fillId="0" borderId="2" xfId="0" applyNumberFormat="1" applyFont="1" applyBorder="1"/>
    <xf numFmtId="41" fontId="2" fillId="0" borderId="0" xfId="0" applyNumberFormat="1" applyFont="1" applyAlignment="1">
      <alignment horizontal="center"/>
    </xf>
    <xf numFmtId="0" fontId="10" fillId="0" borderId="0" xfId="0" applyFont="1"/>
    <xf numFmtId="164" fontId="4" fillId="0" borderId="0" xfId="0" applyNumberFormat="1" applyFont="1"/>
    <xf numFmtId="41" fontId="4" fillId="0" borderId="3" xfId="0" applyNumberFormat="1" applyFont="1" applyBorder="1"/>
    <xf numFmtId="164" fontId="2" fillId="0" borderId="0" xfId="0" applyNumberFormat="1" applyFont="1" applyAlignment="1"/>
    <xf numFmtId="0" fontId="3" fillId="0" borderId="0" xfId="0" applyFont="1" applyAlignment="1"/>
    <xf numFmtId="0" fontId="11" fillId="0" borderId="0" xfId="0" applyFont="1"/>
    <xf numFmtId="164" fontId="4" fillId="0" borderId="4" xfId="0" applyNumberFormat="1" applyFont="1" applyBorder="1"/>
    <xf numFmtId="0" fontId="4" fillId="0" borderId="0" xfId="0" applyFont="1" applyAlignment="1">
      <alignment horizontal="left"/>
    </xf>
    <xf numFmtId="0" fontId="12" fillId="0" borderId="0" xfId="0" applyFont="1"/>
    <xf numFmtId="41" fontId="4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41" fontId="4" fillId="0" borderId="5" xfId="0" applyNumberFormat="1" applyFont="1" applyBorder="1"/>
    <xf numFmtId="0" fontId="4" fillId="0" borderId="3" xfId="0" applyFont="1" applyBorder="1"/>
    <xf numFmtId="41" fontId="4" fillId="0" borderId="6" xfId="0" applyNumberFormat="1" applyFont="1" applyBorder="1"/>
    <xf numFmtId="41" fontId="8" fillId="0" borderId="0" xfId="0" applyNumberFormat="1" applyFont="1"/>
    <xf numFmtId="41" fontId="4" fillId="0" borderId="7" xfId="0" applyNumberFormat="1" applyFont="1" applyBorder="1"/>
    <xf numFmtId="43" fontId="2" fillId="0" borderId="0" xfId="0" applyNumberFormat="1" applyFont="1"/>
    <xf numFmtId="43" fontId="4" fillId="0" borderId="8" xfId="0" applyNumberFormat="1" applyFont="1" applyBorder="1"/>
    <xf numFmtId="41" fontId="4" fillId="2" borderId="7" xfId="0" applyNumberFormat="1" applyFont="1" applyFill="1" applyBorder="1"/>
    <xf numFmtId="41" fontId="4" fillId="0" borderId="0" xfId="0" applyNumberFormat="1" applyFont="1"/>
    <xf numFmtId="43" fontId="4" fillId="0" borderId="0" xfId="0" applyNumberFormat="1" applyFont="1"/>
    <xf numFmtId="2" fontId="4" fillId="0" borderId="0" xfId="0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43.625" customWidth="1"/>
    <col min="2" max="2" width="14.125" customWidth="1"/>
    <col min="3" max="3" width="15.375" customWidth="1"/>
    <col min="4" max="4" width="15.75" customWidth="1"/>
    <col min="5" max="5" width="15.125" customWidth="1"/>
    <col min="6" max="6" width="15.875" customWidth="1"/>
    <col min="7" max="7" width="15.125" customWidth="1"/>
    <col min="8" max="8" width="16.5" customWidth="1"/>
    <col min="9" max="9" width="14" customWidth="1"/>
    <col min="10" max="26" width="7.625" customWidth="1"/>
  </cols>
  <sheetData>
    <row r="1" spans="1:9" ht="15.75" x14ac:dyDescent="0.25">
      <c r="A1" s="1" t="s">
        <v>0</v>
      </c>
    </row>
    <row r="2" spans="1:9" ht="15.75" x14ac:dyDescent="0.25">
      <c r="A2" s="1" t="s">
        <v>1</v>
      </c>
    </row>
    <row r="3" spans="1:9" ht="15.75" x14ac:dyDescent="0.25">
      <c r="A3" s="1" t="s">
        <v>2</v>
      </c>
    </row>
    <row r="4" spans="1:9" ht="15.75" x14ac:dyDescent="0.25">
      <c r="A4" s="1"/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4" t="s">
        <v>10</v>
      </c>
      <c r="I4" s="4" t="s">
        <v>11</v>
      </c>
    </row>
    <row r="5" spans="1:9" x14ac:dyDescent="0.25">
      <c r="B5" s="5"/>
      <c r="C5" s="5" t="s">
        <v>12</v>
      </c>
      <c r="D5" s="5" t="s">
        <v>13</v>
      </c>
      <c r="E5" s="5" t="s">
        <v>14</v>
      </c>
      <c r="F5" s="5" t="s">
        <v>12</v>
      </c>
      <c r="G5" s="5" t="s">
        <v>13</v>
      </c>
      <c r="H5" s="5" t="s">
        <v>14</v>
      </c>
      <c r="I5" s="5" t="s">
        <v>12</v>
      </c>
    </row>
    <row r="6" spans="1:9" x14ac:dyDescent="0.25">
      <c r="B6" s="6"/>
      <c r="C6" s="6">
        <v>43100</v>
      </c>
      <c r="D6" s="6">
        <v>43190</v>
      </c>
      <c r="E6" s="6">
        <v>43373</v>
      </c>
      <c r="F6" s="6">
        <v>43465</v>
      </c>
      <c r="G6" s="6">
        <v>43555</v>
      </c>
      <c r="H6" s="7">
        <v>43738</v>
      </c>
      <c r="I6" s="7">
        <v>43830</v>
      </c>
    </row>
    <row r="7" spans="1:9" x14ac:dyDescent="0.25">
      <c r="A7" s="9" t="s">
        <v>15</v>
      </c>
      <c r="B7" s="10"/>
      <c r="C7" s="10"/>
      <c r="D7" s="10"/>
      <c r="E7" s="10"/>
      <c r="F7" s="10"/>
      <c r="G7" s="10"/>
      <c r="H7" s="10"/>
    </row>
    <row r="8" spans="1:9" x14ac:dyDescent="0.25">
      <c r="A8" s="8" t="s">
        <v>18</v>
      </c>
      <c r="B8" s="10"/>
      <c r="D8" s="10"/>
      <c r="E8" s="10"/>
      <c r="F8" s="10"/>
      <c r="G8" s="10"/>
      <c r="H8" s="10"/>
    </row>
    <row r="9" spans="1:9" x14ac:dyDescent="0.25">
      <c r="A9" s="14" t="s">
        <v>19</v>
      </c>
      <c r="B9" s="10"/>
      <c r="C9" s="10">
        <v>1435929000</v>
      </c>
      <c r="D9" s="10">
        <v>1604509000</v>
      </c>
      <c r="E9" s="10">
        <v>1651129000</v>
      </c>
      <c r="F9" s="10">
        <v>1560907000</v>
      </c>
      <c r="G9" s="10">
        <v>1609466000</v>
      </c>
      <c r="H9" s="20">
        <f>18215.68*100000</f>
        <v>1821568000</v>
      </c>
      <c r="I9" s="20">
        <v>1741381000</v>
      </c>
    </row>
    <row r="10" spans="1:9" x14ac:dyDescent="0.25">
      <c r="A10" s="14" t="s">
        <v>23</v>
      </c>
      <c r="B10" s="10"/>
      <c r="C10" s="10">
        <v>655597000</v>
      </c>
      <c r="D10" s="10">
        <v>947032000</v>
      </c>
      <c r="E10" s="10">
        <v>728343000</v>
      </c>
      <c r="F10" s="10">
        <v>764720000</v>
      </c>
      <c r="G10" s="10">
        <v>824763000</v>
      </c>
      <c r="H10" s="20">
        <v>688069000</v>
      </c>
      <c r="I10" s="20">
        <v>733836000</v>
      </c>
    </row>
    <row r="11" spans="1:9" x14ac:dyDescent="0.25">
      <c r="A11" s="8" t="s">
        <v>25</v>
      </c>
      <c r="B11" s="24"/>
      <c r="C11" s="24">
        <f t="shared" ref="C11:I11" si="0">SUM(C9:C10)</f>
        <v>2091526000</v>
      </c>
      <c r="D11" s="24">
        <f t="shared" si="0"/>
        <v>2551541000</v>
      </c>
      <c r="E11" s="24">
        <f t="shared" si="0"/>
        <v>2379472000</v>
      </c>
      <c r="F11" s="24">
        <f t="shared" si="0"/>
        <v>2325627000</v>
      </c>
      <c r="G11" s="24">
        <f t="shared" si="0"/>
        <v>2434229000</v>
      </c>
      <c r="H11" s="24">
        <f t="shared" si="0"/>
        <v>2509637000</v>
      </c>
      <c r="I11" s="24">
        <f t="shared" si="0"/>
        <v>2475217000</v>
      </c>
    </row>
    <row r="12" spans="1:9" x14ac:dyDescent="0.25">
      <c r="A12" s="8"/>
      <c r="B12" s="28"/>
      <c r="C12" s="28"/>
      <c r="D12" s="28"/>
      <c r="E12" s="28"/>
      <c r="F12" s="28"/>
      <c r="G12" s="28"/>
      <c r="H12" s="28"/>
    </row>
    <row r="13" spans="1:9" x14ac:dyDescent="0.25">
      <c r="A13" s="8" t="s">
        <v>32</v>
      </c>
      <c r="B13" s="10"/>
      <c r="C13" s="10"/>
      <c r="D13" s="10"/>
      <c r="E13" s="10"/>
      <c r="F13" s="10"/>
      <c r="G13" s="10"/>
      <c r="H13" s="10"/>
    </row>
    <row r="14" spans="1:9" x14ac:dyDescent="0.25">
      <c r="A14" s="18" t="s">
        <v>33</v>
      </c>
      <c r="B14" s="10"/>
      <c r="C14" s="10">
        <v>2899830000</v>
      </c>
      <c r="D14" s="10">
        <v>9828464000</v>
      </c>
      <c r="E14" s="10">
        <v>4625935000</v>
      </c>
      <c r="F14" s="10"/>
      <c r="G14" s="10"/>
      <c r="H14" s="10"/>
      <c r="I14" s="20">
        <v>900000000</v>
      </c>
    </row>
    <row r="15" spans="1:9" x14ac:dyDescent="0.25">
      <c r="A15" s="14" t="s">
        <v>35</v>
      </c>
      <c r="B15" s="10"/>
      <c r="C15" s="10">
        <v>12516555000</v>
      </c>
      <c r="D15" s="10">
        <v>9713050000</v>
      </c>
      <c r="E15" s="10">
        <v>14662833000</v>
      </c>
      <c r="F15" s="10">
        <v>16274730000</v>
      </c>
      <c r="G15" s="10">
        <v>15019027000</v>
      </c>
      <c r="H15" s="20">
        <v>15778125000</v>
      </c>
      <c r="I15" s="20">
        <v>13151833000</v>
      </c>
    </row>
    <row r="16" spans="1:9" x14ac:dyDescent="0.25">
      <c r="A16" s="18" t="s">
        <v>38</v>
      </c>
      <c r="B16" s="10"/>
      <c r="C16" s="10">
        <v>15725893000</v>
      </c>
      <c r="D16" s="10">
        <v>16055459000</v>
      </c>
      <c r="E16" s="10">
        <v>18590925000</v>
      </c>
      <c r="F16" s="10">
        <v>19822142000</v>
      </c>
      <c r="G16" s="10">
        <v>17746756000</v>
      </c>
      <c r="H16" s="30" t="s">
        <v>39</v>
      </c>
      <c r="I16" s="20">
        <v>17990322000</v>
      </c>
    </row>
    <row r="17" spans="1:9" x14ac:dyDescent="0.25">
      <c r="A17" s="31" t="s">
        <v>40</v>
      </c>
      <c r="B17" s="10"/>
      <c r="C17" s="10"/>
      <c r="D17" s="10"/>
      <c r="E17" s="10"/>
      <c r="F17" s="10"/>
      <c r="G17" s="10"/>
      <c r="H17" s="20">
        <v>20645757000</v>
      </c>
      <c r="I17" s="20"/>
    </row>
    <row r="18" spans="1:9" x14ac:dyDescent="0.25">
      <c r="A18" s="14" t="s">
        <v>43</v>
      </c>
      <c r="B18" s="10"/>
      <c r="C18" s="10">
        <v>93582628000</v>
      </c>
      <c r="D18" s="10">
        <v>97167013000</v>
      </c>
      <c r="E18" s="10">
        <v>101629366000</v>
      </c>
      <c r="F18" s="10">
        <v>110693423000</v>
      </c>
      <c r="G18" s="10">
        <v>92810281000</v>
      </c>
      <c r="H18" s="20">
        <v>24094175000</v>
      </c>
      <c r="I18" s="20">
        <v>16776044000</v>
      </c>
    </row>
    <row r="19" spans="1:9" x14ac:dyDescent="0.25">
      <c r="A19" s="14" t="s">
        <v>45</v>
      </c>
      <c r="B19" s="10"/>
      <c r="C19" s="10">
        <v>162334000</v>
      </c>
      <c r="D19" s="10">
        <v>165815000</v>
      </c>
      <c r="E19" s="10">
        <v>167500000</v>
      </c>
      <c r="F19" s="10">
        <v>177291000</v>
      </c>
      <c r="G19" s="10">
        <v>142675000</v>
      </c>
      <c r="H19" s="20">
        <v>212421000</v>
      </c>
      <c r="I19" s="20">
        <v>354900000</v>
      </c>
    </row>
    <row r="20" spans="1:9" x14ac:dyDescent="0.25">
      <c r="A20" s="14" t="s">
        <v>47</v>
      </c>
      <c r="B20" s="10"/>
      <c r="C20" s="10">
        <v>46101454000</v>
      </c>
      <c r="D20" s="10">
        <v>35826757000</v>
      </c>
      <c r="E20" s="10">
        <v>29496783000</v>
      </c>
      <c r="F20" s="10">
        <v>28469758000</v>
      </c>
      <c r="G20" s="10">
        <v>28106096000</v>
      </c>
      <c r="H20" s="20">
        <v>32424584000</v>
      </c>
      <c r="I20" s="20">
        <v>32365153000</v>
      </c>
    </row>
    <row r="21" spans="1:9" x14ac:dyDescent="0.25">
      <c r="A21" s="8" t="s">
        <v>49</v>
      </c>
      <c r="B21" s="25"/>
      <c r="C21" s="25">
        <f t="shared" ref="C21:I21" si="1">SUM(C14:C20)</f>
        <v>170988694000</v>
      </c>
      <c r="D21" s="25">
        <f t="shared" si="1"/>
        <v>168756558000</v>
      </c>
      <c r="E21" s="25">
        <f t="shared" si="1"/>
        <v>169173342000</v>
      </c>
      <c r="F21" s="25">
        <f t="shared" si="1"/>
        <v>175437344000</v>
      </c>
      <c r="G21" s="25">
        <f t="shared" si="1"/>
        <v>153824835000</v>
      </c>
      <c r="H21" s="25">
        <f t="shared" si="1"/>
        <v>93155062000</v>
      </c>
      <c r="I21" s="25">
        <f t="shared" si="1"/>
        <v>81538252000</v>
      </c>
    </row>
    <row r="22" spans="1:9" ht="15.75" customHeight="1" x14ac:dyDescent="0.25">
      <c r="A22" s="8" t="s">
        <v>51</v>
      </c>
      <c r="B22" s="33"/>
      <c r="C22" s="33">
        <f t="shared" ref="C22:I22" si="2">C11+C21</f>
        <v>173080220000</v>
      </c>
      <c r="D22" s="33">
        <f t="shared" si="2"/>
        <v>171308099000</v>
      </c>
      <c r="E22" s="33">
        <f t="shared" si="2"/>
        <v>171552814000</v>
      </c>
      <c r="F22" s="33">
        <f t="shared" si="2"/>
        <v>177762971000</v>
      </c>
      <c r="G22" s="33">
        <f t="shared" si="2"/>
        <v>156259064000</v>
      </c>
      <c r="H22" s="33">
        <f t="shared" si="2"/>
        <v>95664699000</v>
      </c>
      <c r="I22" s="33">
        <f t="shared" si="2"/>
        <v>84013469000</v>
      </c>
    </row>
    <row r="23" spans="1:9" ht="15.75" customHeight="1" x14ac:dyDescent="0.25">
      <c r="A23" s="8"/>
      <c r="B23" s="28"/>
      <c r="C23" s="28"/>
      <c r="D23" s="28"/>
      <c r="E23" s="28"/>
      <c r="F23" s="28"/>
      <c r="G23" s="28"/>
      <c r="H23" s="28"/>
    </row>
    <row r="24" spans="1:9" ht="15.75" customHeight="1" x14ac:dyDescent="0.25">
      <c r="A24" s="34" t="s">
        <v>56</v>
      </c>
      <c r="B24" s="10"/>
      <c r="C24" s="10"/>
      <c r="D24" s="10"/>
      <c r="E24" s="10"/>
      <c r="F24" s="10"/>
      <c r="G24" s="10"/>
      <c r="H24" s="10"/>
    </row>
    <row r="25" spans="1:9" ht="15.75" customHeight="1" x14ac:dyDescent="0.25">
      <c r="A25" s="8" t="s">
        <v>58</v>
      </c>
      <c r="B25" s="10"/>
      <c r="C25" s="10"/>
      <c r="D25" s="10"/>
      <c r="E25" s="10"/>
      <c r="F25" s="10"/>
      <c r="G25" s="10"/>
      <c r="H25" s="10"/>
    </row>
    <row r="26" spans="1:9" ht="15.75" customHeight="1" x14ac:dyDescent="0.25">
      <c r="A26" s="14" t="s">
        <v>59</v>
      </c>
      <c r="B26" s="10"/>
      <c r="C26" s="10">
        <v>982327000</v>
      </c>
      <c r="D26" s="10">
        <v>982327000</v>
      </c>
      <c r="E26" s="10">
        <v>982327000</v>
      </c>
      <c r="F26" s="10">
        <v>982327000</v>
      </c>
      <c r="G26" s="10">
        <v>982327000</v>
      </c>
      <c r="H26" s="20">
        <v>982327000</v>
      </c>
      <c r="I26" s="20">
        <v>982327000</v>
      </c>
    </row>
    <row r="27" spans="1:9" ht="15.75" customHeight="1" x14ac:dyDescent="0.25">
      <c r="A27" s="15" t="s">
        <v>61</v>
      </c>
      <c r="B27" s="10"/>
      <c r="C27" s="10"/>
      <c r="D27" s="10"/>
      <c r="E27" s="10"/>
      <c r="F27" s="10"/>
      <c r="G27" s="10"/>
      <c r="H27" s="20"/>
      <c r="I27" s="20">
        <v>4407000</v>
      </c>
    </row>
    <row r="28" spans="1:9" ht="15.75" customHeight="1" x14ac:dyDescent="0.25">
      <c r="A28" s="14" t="s">
        <v>62</v>
      </c>
      <c r="B28" s="10"/>
      <c r="C28" s="10">
        <v>10454317000</v>
      </c>
      <c r="D28" s="10">
        <v>9932852000</v>
      </c>
      <c r="E28" s="10">
        <v>12159425000</v>
      </c>
      <c r="F28" s="10">
        <v>12880027000</v>
      </c>
      <c r="G28" s="10">
        <v>12131830000</v>
      </c>
      <c r="H28" s="20">
        <v>13786416000</v>
      </c>
      <c r="I28" s="20">
        <v>14357110000</v>
      </c>
    </row>
    <row r="29" spans="1:9" ht="15.75" customHeight="1" x14ac:dyDescent="0.25">
      <c r="A29" s="8" t="s">
        <v>64</v>
      </c>
      <c r="B29" s="10"/>
      <c r="C29" s="25">
        <f t="shared" ref="C29:I29" si="3">SUM(C26:C28)</f>
        <v>11436644000</v>
      </c>
      <c r="D29" s="25">
        <f t="shared" si="3"/>
        <v>10915179000</v>
      </c>
      <c r="E29" s="25">
        <f t="shared" si="3"/>
        <v>13141752000</v>
      </c>
      <c r="F29" s="25">
        <f t="shared" si="3"/>
        <v>13862354000</v>
      </c>
      <c r="G29" s="25">
        <f t="shared" si="3"/>
        <v>13114157000</v>
      </c>
      <c r="H29" s="25">
        <f t="shared" si="3"/>
        <v>14768743000</v>
      </c>
      <c r="I29" s="25">
        <f t="shared" si="3"/>
        <v>15343844000</v>
      </c>
    </row>
    <row r="30" spans="1:9" ht="15.75" customHeight="1" x14ac:dyDescent="0.25">
      <c r="A30" s="8"/>
      <c r="B30" s="10"/>
      <c r="C30" s="28"/>
      <c r="D30" s="28"/>
      <c r="E30" s="28"/>
      <c r="F30" s="28"/>
      <c r="G30" s="28"/>
      <c r="H30" s="10"/>
    </row>
    <row r="31" spans="1:9" ht="15.75" customHeight="1" x14ac:dyDescent="0.25">
      <c r="A31" s="18" t="s">
        <v>67</v>
      </c>
      <c r="B31" s="10"/>
      <c r="C31" s="10"/>
      <c r="D31" s="10"/>
      <c r="E31" s="10"/>
      <c r="F31" s="10"/>
      <c r="G31" s="10"/>
      <c r="H31" s="10"/>
    </row>
    <row r="32" spans="1:9" ht="15.75" customHeight="1" x14ac:dyDescent="0.25">
      <c r="A32" s="8" t="s">
        <v>69</v>
      </c>
      <c r="B32" s="10"/>
      <c r="C32" s="25">
        <f t="shared" ref="C32:I32" si="4">C29+C31</f>
        <v>11436644000</v>
      </c>
      <c r="D32" s="25">
        <f t="shared" si="4"/>
        <v>10915179000</v>
      </c>
      <c r="E32" s="25">
        <f t="shared" si="4"/>
        <v>13141752000</v>
      </c>
      <c r="F32" s="25">
        <f t="shared" si="4"/>
        <v>13862354000</v>
      </c>
      <c r="G32" s="25">
        <f t="shared" si="4"/>
        <v>13114157000</v>
      </c>
      <c r="H32" s="25">
        <f t="shared" si="4"/>
        <v>14768743000</v>
      </c>
      <c r="I32" s="25">
        <f t="shared" si="4"/>
        <v>15343844000</v>
      </c>
    </row>
    <row r="33" spans="1:9" ht="15.75" customHeight="1" x14ac:dyDescent="0.25">
      <c r="A33" s="8"/>
      <c r="B33" s="28"/>
      <c r="C33" s="28"/>
      <c r="D33" s="28"/>
      <c r="E33" s="28"/>
      <c r="F33" s="28"/>
      <c r="G33" s="28"/>
      <c r="H33" s="28"/>
    </row>
    <row r="34" spans="1:9" ht="15.75" customHeight="1" x14ac:dyDescent="0.25">
      <c r="A34" s="8" t="s">
        <v>71</v>
      </c>
      <c r="B34" s="10"/>
      <c r="C34" s="10"/>
      <c r="D34" s="10"/>
      <c r="E34" s="10"/>
      <c r="F34" s="10"/>
      <c r="G34" s="10"/>
      <c r="H34" s="10"/>
    </row>
    <row r="35" spans="1:9" ht="15.75" customHeight="1" x14ac:dyDescent="0.25">
      <c r="A35" s="14" t="s">
        <v>72</v>
      </c>
      <c r="B35" s="10"/>
      <c r="C35" s="10">
        <v>202131000</v>
      </c>
      <c r="D35" s="10">
        <v>207831000</v>
      </c>
      <c r="E35" s="10">
        <v>192569000</v>
      </c>
      <c r="F35" s="10">
        <v>205481000</v>
      </c>
      <c r="G35" s="10">
        <v>202131000</v>
      </c>
      <c r="H35" s="20">
        <v>199595000</v>
      </c>
      <c r="I35" s="20">
        <v>214257000</v>
      </c>
    </row>
    <row r="36" spans="1:9" ht="15.75" customHeight="1" x14ac:dyDescent="0.25">
      <c r="A36" s="18" t="s">
        <v>75</v>
      </c>
      <c r="B36" s="10"/>
      <c r="C36" s="10">
        <v>183463000</v>
      </c>
      <c r="D36" s="10">
        <v>183463000</v>
      </c>
      <c r="E36" s="10">
        <v>183463000</v>
      </c>
      <c r="F36" s="10">
        <v>183463000</v>
      </c>
      <c r="G36" s="10">
        <v>183463000</v>
      </c>
      <c r="H36" s="20">
        <v>183463000</v>
      </c>
      <c r="I36" s="20">
        <v>183463000</v>
      </c>
    </row>
    <row r="37" spans="1:9" ht="15.75" customHeight="1" x14ac:dyDescent="0.25">
      <c r="A37" s="8" t="s">
        <v>77</v>
      </c>
      <c r="B37" s="24"/>
      <c r="C37" s="24">
        <f t="shared" ref="C37:I37" si="5">SUM(C35:C36)</f>
        <v>385594000</v>
      </c>
      <c r="D37" s="24">
        <f t="shared" si="5"/>
        <v>391294000</v>
      </c>
      <c r="E37" s="24">
        <f t="shared" si="5"/>
        <v>376032000</v>
      </c>
      <c r="F37" s="24">
        <f t="shared" si="5"/>
        <v>388944000</v>
      </c>
      <c r="G37" s="24">
        <f t="shared" si="5"/>
        <v>385594000</v>
      </c>
      <c r="H37" s="24">
        <f t="shared" si="5"/>
        <v>383058000</v>
      </c>
      <c r="I37" s="24">
        <f t="shared" si="5"/>
        <v>397720000</v>
      </c>
    </row>
    <row r="38" spans="1:9" ht="15.75" customHeight="1" x14ac:dyDescent="0.25">
      <c r="A38" s="8"/>
      <c r="B38" s="28"/>
      <c r="C38" s="28"/>
      <c r="D38" s="28"/>
      <c r="E38" s="28"/>
      <c r="F38" s="28"/>
      <c r="G38" s="28"/>
      <c r="H38" s="28"/>
    </row>
    <row r="39" spans="1:9" ht="15.75" customHeight="1" x14ac:dyDescent="0.25">
      <c r="A39" s="8" t="s">
        <v>80</v>
      </c>
      <c r="B39" s="10"/>
      <c r="C39" s="10"/>
      <c r="D39" s="10"/>
      <c r="E39" s="10"/>
      <c r="F39" s="10"/>
      <c r="G39" s="10"/>
      <c r="H39" s="10"/>
    </row>
    <row r="40" spans="1:9" ht="15.75" customHeight="1" x14ac:dyDescent="0.25">
      <c r="A40" s="14" t="s">
        <v>81</v>
      </c>
      <c r="B40" s="10"/>
      <c r="C40" s="10">
        <v>40870104000</v>
      </c>
      <c r="D40" s="10">
        <v>34124352000</v>
      </c>
      <c r="E40" s="10">
        <v>37912436000</v>
      </c>
      <c r="F40" s="10">
        <v>38005796000</v>
      </c>
      <c r="G40" s="10">
        <v>24105714000</v>
      </c>
      <c r="H40" s="10"/>
      <c r="I40" s="20">
        <v>13584414000</v>
      </c>
    </row>
    <row r="41" spans="1:9" ht="15.75" customHeight="1" x14ac:dyDescent="0.25">
      <c r="A41" s="31" t="s">
        <v>82</v>
      </c>
      <c r="B41" s="10"/>
      <c r="C41" s="10"/>
      <c r="D41" s="10"/>
      <c r="E41" s="10"/>
      <c r="F41" s="10"/>
      <c r="G41" s="10"/>
      <c r="H41" s="20">
        <v>6879571000</v>
      </c>
      <c r="I41" s="20"/>
    </row>
    <row r="42" spans="1:9" ht="15.75" customHeight="1" x14ac:dyDescent="0.25">
      <c r="A42" s="18" t="s">
        <v>84</v>
      </c>
      <c r="B42" s="10"/>
      <c r="C42" s="10">
        <v>11279990000</v>
      </c>
      <c r="D42" s="10">
        <v>13604663000</v>
      </c>
      <c r="E42" s="10">
        <v>11385139000</v>
      </c>
      <c r="F42" s="10">
        <v>11416542000</v>
      </c>
      <c r="G42" s="10">
        <v>12084374000</v>
      </c>
      <c r="H42" s="20">
        <v>16828886000</v>
      </c>
      <c r="I42" s="20">
        <v>10583375000</v>
      </c>
    </row>
    <row r="43" spans="1:9" ht="15.75" customHeight="1" x14ac:dyDescent="0.25">
      <c r="A43" s="18" t="s">
        <v>85</v>
      </c>
      <c r="B43" s="10"/>
      <c r="C43" s="10">
        <v>105884559000</v>
      </c>
      <c r="D43" s="10">
        <v>107959472000</v>
      </c>
      <c r="E43" s="10">
        <v>104917198000</v>
      </c>
      <c r="F43" s="10">
        <v>109753156000</v>
      </c>
      <c r="G43" s="10">
        <v>102128439000</v>
      </c>
      <c r="H43" s="20">
        <v>52293902000</v>
      </c>
      <c r="I43" s="20">
        <v>40576291000</v>
      </c>
    </row>
    <row r="44" spans="1:9" ht="15.75" customHeight="1" x14ac:dyDescent="0.25">
      <c r="A44" s="18" t="s">
        <v>86</v>
      </c>
      <c r="B44" s="10"/>
      <c r="C44" s="10">
        <v>2878848000</v>
      </c>
      <c r="D44" s="10">
        <v>3925965000</v>
      </c>
      <c r="E44" s="10">
        <v>3231063000</v>
      </c>
      <c r="F44" s="10">
        <v>3751853000</v>
      </c>
      <c r="G44" s="10">
        <v>4058942000</v>
      </c>
      <c r="H44" s="20">
        <v>4026864000</v>
      </c>
      <c r="I44" s="20">
        <v>3014515000</v>
      </c>
    </row>
    <row r="45" spans="1:9" ht="15.75" customHeight="1" x14ac:dyDescent="0.25">
      <c r="A45" s="18" t="s">
        <v>87</v>
      </c>
      <c r="B45" s="10"/>
      <c r="C45" s="10">
        <v>117545000</v>
      </c>
      <c r="D45" s="10">
        <v>133717000</v>
      </c>
      <c r="E45" s="10">
        <v>132670000</v>
      </c>
      <c r="F45" s="10">
        <v>131831000</v>
      </c>
      <c r="G45" s="10">
        <v>150694000</v>
      </c>
      <c r="H45" s="20">
        <v>149865000</v>
      </c>
      <c r="I45" s="20">
        <v>149287000</v>
      </c>
    </row>
    <row r="46" spans="1:9" ht="15.75" customHeight="1" x14ac:dyDescent="0.25">
      <c r="A46" s="18" t="s">
        <v>88</v>
      </c>
      <c r="B46" s="10"/>
      <c r="C46" s="10">
        <v>226936000</v>
      </c>
      <c r="D46" s="10">
        <v>253457000</v>
      </c>
      <c r="E46" s="10">
        <v>456523000</v>
      </c>
      <c r="F46" s="10">
        <v>452495000</v>
      </c>
      <c r="G46" s="10">
        <v>231150000</v>
      </c>
      <c r="H46" s="20">
        <v>333810000</v>
      </c>
      <c r="I46" s="15">
        <v>364023000</v>
      </c>
    </row>
    <row r="47" spans="1:9" ht="15.75" customHeight="1" x14ac:dyDescent="0.25">
      <c r="A47" s="8" t="s">
        <v>89</v>
      </c>
      <c r="B47" s="25"/>
      <c r="C47" s="25">
        <f t="shared" ref="C47:I47" si="6">SUM(C40:C46)</f>
        <v>161257982000</v>
      </c>
      <c r="D47" s="25">
        <f t="shared" si="6"/>
        <v>160001626000</v>
      </c>
      <c r="E47" s="25">
        <f t="shared" si="6"/>
        <v>158035029000</v>
      </c>
      <c r="F47" s="25">
        <f t="shared" si="6"/>
        <v>163511673000</v>
      </c>
      <c r="G47" s="25">
        <f t="shared" si="6"/>
        <v>142759313000</v>
      </c>
      <c r="H47" s="25">
        <f t="shared" si="6"/>
        <v>80512898000</v>
      </c>
      <c r="I47" s="25">
        <f t="shared" si="6"/>
        <v>68271905000</v>
      </c>
    </row>
    <row r="48" spans="1:9" ht="15.75" customHeight="1" x14ac:dyDescent="0.25">
      <c r="A48" s="8" t="s">
        <v>90</v>
      </c>
      <c r="B48" s="24"/>
      <c r="C48" s="24">
        <f t="shared" ref="C48:I48" si="7">C37+C47</f>
        <v>161643576000</v>
      </c>
      <c r="D48" s="24">
        <f t="shared" si="7"/>
        <v>160392920000</v>
      </c>
      <c r="E48" s="24">
        <f t="shared" si="7"/>
        <v>158411061000</v>
      </c>
      <c r="F48" s="24">
        <f t="shared" si="7"/>
        <v>163900617000</v>
      </c>
      <c r="G48" s="24">
        <f t="shared" si="7"/>
        <v>143144907000</v>
      </c>
      <c r="H48" s="24">
        <f t="shared" si="7"/>
        <v>80895956000</v>
      </c>
      <c r="I48" s="24">
        <f t="shared" si="7"/>
        <v>68669625000</v>
      </c>
    </row>
    <row r="49" spans="1:26" ht="15.75" customHeight="1" x14ac:dyDescent="0.25">
      <c r="A49" s="8" t="s">
        <v>91</v>
      </c>
      <c r="B49" s="33"/>
      <c r="C49" s="33">
        <f t="shared" ref="C49:I49" si="8">C32+C48</f>
        <v>173080220000</v>
      </c>
      <c r="D49" s="33">
        <f t="shared" si="8"/>
        <v>171308099000</v>
      </c>
      <c r="E49" s="33">
        <f t="shared" si="8"/>
        <v>171552813000</v>
      </c>
      <c r="F49" s="33">
        <f t="shared" si="8"/>
        <v>177762971000</v>
      </c>
      <c r="G49" s="33">
        <f t="shared" si="8"/>
        <v>156259064000</v>
      </c>
      <c r="H49" s="33">
        <f t="shared" si="8"/>
        <v>95664699000</v>
      </c>
      <c r="I49" s="33">
        <f t="shared" si="8"/>
        <v>84013469000</v>
      </c>
    </row>
    <row r="50" spans="1:26" ht="15.75" customHeight="1" x14ac:dyDescent="0.25">
      <c r="B50" s="10"/>
      <c r="C50" s="10"/>
      <c r="D50" s="10"/>
      <c r="E50" s="10"/>
      <c r="F50" s="10"/>
      <c r="G50" s="10"/>
      <c r="H50" s="10"/>
    </row>
    <row r="51" spans="1:26" ht="15.75" customHeight="1" x14ac:dyDescent="0.25">
      <c r="A51" s="14" t="s">
        <v>92</v>
      </c>
      <c r="C51" s="14" t="str">
        <f t="shared" ref="C51:I51" si="9">IF(C22=C49,"Balanced","Not Balanced")</f>
        <v>Balanced</v>
      </c>
      <c r="D51" s="14" t="str">
        <f t="shared" si="9"/>
        <v>Balanced</v>
      </c>
      <c r="E51" s="14" t="str">
        <f t="shared" si="9"/>
        <v>Not Balanced</v>
      </c>
      <c r="F51" s="18" t="str">
        <f t="shared" si="9"/>
        <v>Balanced</v>
      </c>
      <c r="G51" s="18" t="str">
        <f t="shared" si="9"/>
        <v>Balanced</v>
      </c>
      <c r="H51" s="18" t="str">
        <f t="shared" si="9"/>
        <v>Balanced</v>
      </c>
      <c r="I51" s="18" t="str">
        <f t="shared" si="9"/>
        <v>Balanced</v>
      </c>
    </row>
    <row r="52" spans="1:26" ht="15.75" customHeight="1" x14ac:dyDescent="0.2"/>
    <row r="53" spans="1:26" ht="15.75" customHeight="1" x14ac:dyDescent="0.25">
      <c r="A53" s="8" t="s">
        <v>93</v>
      </c>
      <c r="B53" s="44"/>
      <c r="C53" s="44">
        <f t="shared" ref="C53:I53" si="10">C29/(C26/10)</f>
        <v>116.42400137632377</v>
      </c>
      <c r="D53" s="44">
        <f t="shared" si="10"/>
        <v>111.11553484735735</v>
      </c>
      <c r="E53" s="44">
        <f t="shared" si="10"/>
        <v>133.78184657451135</v>
      </c>
      <c r="F53" s="44">
        <f t="shared" si="10"/>
        <v>141.11750974980836</v>
      </c>
      <c r="G53" s="44">
        <f t="shared" si="10"/>
        <v>133.50093197071851</v>
      </c>
      <c r="H53" s="44">
        <f t="shared" si="10"/>
        <v>150.34446777905933</v>
      </c>
      <c r="I53" s="44">
        <f t="shared" si="10"/>
        <v>156.19894393618418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/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125" customWidth="1"/>
    <col min="3" max="3" width="13.5" customWidth="1"/>
    <col min="4" max="4" width="13.375" customWidth="1"/>
    <col min="5" max="5" width="13.25" customWidth="1"/>
    <col min="6" max="6" width="13.375" customWidth="1"/>
    <col min="7" max="7" width="16" customWidth="1"/>
    <col min="8" max="8" width="12.375" customWidth="1"/>
    <col min="9" max="9" width="13.875" customWidth="1"/>
    <col min="10" max="26" width="7.625" customWidth="1"/>
  </cols>
  <sheetData>
    <row r="1" spans="1:26" ht="15.75" x14ac:dyDescent="0.25">
      <c r="A1" s="1" t="s">
        <v>0</v>
      </c>
    </row>
    <row r="2" spans="1:26" ht="17.25" customHeight="1" x14ac:dyDescent="0.25">
      <c r="A2" s="1" t="s">
        <v>3</v>
      </c>
    </row>
    <row r="3" spans="1:26" ht="17.25" customHeight="1" x14ac:dyDescent="0.25">
      <c r="A3" s="1" t="s">
        <v>2</v>
      </c>
    </row>
    <row r="4" spans="1:26" ht="17.25" customHeight="1" x14ac:dyDescent="0.25">
      <c r="A4" s="1"/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4" t="s">
        <v>10</v>
      </c>
      <c r="I4" s="4" t="s">
        <v>11</v>
      </c>
    </row>
    <row r="5" spans="1:26" x14ac:dyDescent="0.25">
      <c r="B5" s="5"/>
      <c r="C5" s="5" t="s">
        <v>12</v>
      </c>
      <c r="D5" s="5" t="s">
        <v>13</v>
      </c>
      <c r="E5" s="5" t="s">
        <v>14</v>
      </c>
      <c r="F5" s="5" t="s">
        <v>12</v>
      </c>
      <c r="G5" s="5" t="s">
        <v>13</v>
      </c>
      <c r="H5" s="5" t="s">
        <v>14</v>
      </c>
      <c r="I5" s="5" t="s">
        <v>12</v>
      </c>
    </row>
    <row r="6" spans="1:26" x14ac:dyDescent="0.25">
      <c r="B6" s="6"/>
      <c r="C6" s="6">
        <v>43100</v>
      </c>
      <c r="D6" s="6">
        <v>43190</v>
      </c>
      <c r="E6" s="6">
        <v>43373</v>
      </c>
      <c r="F6" s="6">
        <v>43465</v>
      </c>
      <c r="G6" s="6">
        <v>43555</v>
      </c>
      <c r="H6" s="7">
        <v>43738</v>
      </c>
      <c r="I6" s="7">
        <v>43830</v>
      </c>
    </row>
    <row r="7" spans="1:26" x14ac:dyDescent="0.25">
      <c r="B7" s="6"/>
      <c r="C7" s="6"/>
      <c r="D7" s="6"/>
      <c r="E7" s="6"/>
      <c r="F7" s="6"/>
      <c r="G7" s="6"/>
    </row>
    <row r="8" spans="1:26" x14ac:dyDescent="0.25">
      <c r="A8" s="8" t="s">
        <v>16</v>
      </c>
      <c r="B8" s="10"/>
      <c r="C8" s="11">
        <v>1335838000</v>
      </c>
      <c r="D8" s="10">
        <v>1969337000</v>
      </c>
      <c r="E8" s="10">
        <v>651483000</v>
      </c>
      <c r="F8" s="10">
        <v>1341774000</v>
      </c>
      <c r="G8" s="10">
        <v>1947463000</v>
      </c>
      <c r="H8" s="10">
        <v>607233000</v>
      </c>
      <c r="I8" s="16">
        <v>1263986000</v>
      </c>
    </row>
    <row r="9" spans="1:26" x14ac:dyDescent="0.25">
      <c r="A9" s="18" t="s">
        <v>21</v>
      </c>
      <c r="B9" s="10"/>
      <c r="C9" s="11">
        <v>22080000</v>
      </c>
      <c r="D9" s="10">
        <v>33477000</v>
      </c>
      <c r="E9" s="10">
        <v>10931000</v>
      </c>
      <c r="F9" s="10">
        <v>23643000</v>
      </c>
      <c r="G9" s="10">
        <v>33526000</v>
      </c>
      <c r="H9" s="20">
        <v>9885000</v>
      </c>
      <c r="I9" s="21">
        <v>22080000</v>
      </c>
    </row>
    <row r="10" spans="1:26" x14ac:dyDescent="0.25">
      <c r="A10" s="18" t="s">
        <v>24</v>
      </c>
      <c r="B10" s="10"/>
      <c r="C10" s="11">
        <v>4216000</v>
      </c>
      <c r="D10" s="10">
        <v>6316000</v>
      </c>
      <c r="E10" s="10">
        <v>1916000</v>
      </c>
      <c r="F10" s="10">
        <v>3816000</v>
      </c>
      <c r="G10" s="10">
        <v>4817000</v>
      </c>
      <c r="H10" s="20">
        <v>1716000</v>
      </c>
      <c r="I10" s="21">
        <v>3116000</v>
      </c>
    </row>
    <row r="11" spans="1:26" x14ac:dyDescent="0.25">
      <c r="A11" s="8" t="s">
        <v>26</v>
      </c>
      <c r="B11" s="23"/>
      <c r="C11" s="25">
        <f t="shared" ref="C11:I11" si="0">C8-C9-C10</f>
        <v>1309542000</v>
      </c>
      <c r="D11" s="25">
        <f t="shared" si="0"/>
        <v>1929544000</v>
      </c>
      <c r="E11" s="25">
        <f t="shared" si="0"/>
        <v>638636000</v>
      </c>
      <c r="F11" s="25">
        <f t="shared" si="0"/>
        <v>1314315000</v>
      </c>
      <c r="G11" s="25">
        <f t="shared" si="0"/>
        <v>1909120000</v>
      </c>
      <c r="H11" s="25">
        <f t="shared" si="0"/>
        <v>595632000</v>
      </c>
      <c r="I11" s="25">
        <f t="shared" si="0"/>
        <v>1238790000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5">
      <c r="A12" s="18"/>
      <c r="B12" s="10"/>
      <c r="C12" s="10"/>
      <c r="D12" s="10"/>
      <c r="E12" s="10"/>
      <c r="F12" s="10"/>
      <c r="G12" s="1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5">
      <c r="A13" s="8" t="s">
        <v>34</v>
      </c>
      <c r="B13" s="28">
        <f t="shared" ref="B13:I13" si="1">SUM(B14:B16)</f>
        <v>0</v>
      </c>
      <c r="C13" s="28">
        <f t="shared" si="1"/>
        <v>1084029000</v>
      </c>
      <c r="D13" s="28">
        <f t="shared" si="1"/>
        <v>1815321000</v>
      </c>
      <c r="E13" s="28">
        <f t="shared" si="1"/>
        <v>593632000</v>
      </c>
      <c r="F13" s="28">
        <f t="shared" si="1"/>
        <v>1230674000</v>
      </c>
      <c r="G13" s="28">
        <f t="shared" si="1"/>
        <v>1782620000</v>
      </c>
      <c r="H13" s="28">
        <f t="shared" si="1"/>
        <v>590419000</v>
      </c>
      <c r="I13" s="28">
        <f t="shared" si="1"/>
        <v>1200352000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5">
      <c r="A14" s="18" t="s">
        <v>42</v>
      </c>
      <c r="B14" s="10"/>
      <c r="C14" s="10">
        <v>923602000</v>
      </c>
      <c r="D14" s="10">
        <v>1524201000</v>
      </c>
      <c r="E14" s="10">
        <v>506868000</v>
      </c>
      <c r="F14" s="10">
        <v>1015688000</v>
      </c>
      <c r="G14" s="10">
        <v>1421165000</v>
      </c>
      <c r="H14" s="16">
        <v>507878000</v>
      </c>
      <c r="I14" s="16">
        <v>990513000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18" t="s">
        <v>46</v>
      </c>
      <c r="B15" s="10"/>
      <c r="C15" s="10">
        <v>72827000</v>
      </c>
      <c r="D15" s="10">
        <v>170190000</v>
      </c>
      <c r="E15" s="10">
        <v>38919000</v>
      </c>
      <c r="F15" s="10">
        <v>113325000</v>
      </c>
      <c r="G15" s="10">
        <v>225396000</v>
      </c>
      <c r="H15" s="16">
        <v>34471000</v>
      </c>
      <c r="I15" s="21">
        <v>107349000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5">
      <c r="A16" s="18" t="s">
        <v>48</v>
      </c>
      <c r="B16" s="10"/>
      <c r="C16" s="10">
        <v>87600000</v>
      </c>
      <c r="D16" s="10">
        <v>120930000</v>
      </c>
      <c r="E16" s="10">
        <v>47845000</v>
      </c>
      <c r="F16" s="10">
        <v>101661000</v>
      </c>
      <c r="G16" s="10">
        <v>136059000</v>
      </c>
      <c r="H16" s="16">
        <v>48070000</v>
      </c>
      <c r="I16" s="21">
        <v>102490000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8" t="s">
        <v>50</v>
      </c>
      <c r="B17" s="25">
        <f t="shared" ref="B17:I17" si="2">B11-B13</f>
        <v>0</v>
      </c>
      <c r="C17" s="25">
        <f t="shared" si="2"/>
        <v>225513000</v>
      </c>
      <c r="D17" s="25">
        <f t="shared" si="2"/>
        <v>114223000</v>
      </c>
      <c r="E17" s="25">
        <f t="shared" si="2"/>
        <v>45004000</v>
      </c>
      <c r="F17" s="25">
        <f t="shared" si="2"/>
        <v>83641000</v>
      </c>
      <c r="G17" s="25">
        <f t="shared" si="2"/>
        <v>126500000</v>
      </c>
      <c r="H17" s="25">
        <f t="shared" si="2"/>
        <v>5213000</v>
      </c>
      <c r="I17" s="25">
        <f t="shared" si="2"/>
        <v>38438000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 t="s">
        <v>52</v>
      </c>
      <c r="B18" s="10"/>
      <c r="C18" s="10">
        <v>438300000</v>
      </c>
      <c r="D18" s="10">
        <v>565500000</v>
      </c>
      <c r="E18" s="10">
        <v>253500000</v>
      </c>
      <c r="F18" s="10">
        <v>384500000</v>
      </c>
      <c r="G18" s="10">
        <v>563900000</v>
      </c>
      <c r="H18" s="21">
        <v>254500000</v>
      </c>
      <c r="I18" s="16">
        <v>373006000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 t="s">
        <v>54</v>
      </c>
      <c r="B19" s="10"/>
      <c r="C19" s="10">
        <v>-3284000</v>
      </c>
      <c r="D19" s="10">
        <v>-7344000</v>
      </c>
      <c r="E19" s="10">
        <v>-6044000</v>
      </c>
      <c r="F19" s="10">
        <v>1683000</v>
      </c>
      <c r="G19" s="10">
        <v>-14335000</v>
      </c>
      <c r="H19" s="10">
        <v>-15689000</v>
      </c>
      <c r="I19" s="21">
        <v>-19164000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8" t="s">
        <v>57</v>
      </c>
      <c r="B20" s="28">
        <f t="shared" ref="B20:I20" si="3">SUM(B17:B19)</f>
        <v>0</v>
      </c>
      <c r="C20" s="28">
        <f t="shared" si="3"/>
        <v>660529000</v>
      </c>
      <c r="D20" s="28">
        <f t="shared" si="3"/>
        <v>672379000</v>
      </c>
      <c r="E20" s="28">
        <f t="shared" si="3"/>
        <v>292460000</v>
      </c>
      <c r="F20" s="28">
        <f t="shared" si="3"/>
        <v>469824000</v>
      </c>
      <c r="G20" s="28">
        <f t="shared" si="3"/>
        <v>676065000</v>
      </c>
      <c r="H20" s="28">
        <f t="shared" si="3"/>
        <v>244024000</v>
      </c>
      <c r="I20" s="28">
        <f t="shared" si="3"/>
        <v>392280000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25">
      <c r="A21" s="18" t="s">
        <v>60</v>
      </c>
      <c r="B21" s="10"/>
      <c r="C21" s="10">
        <v>1127442000</v>
      </c>
      <c r="D21" s="10">
        <v>1957084000</v>
      </c>
      <c r="E21" s="10">
        <v>672873000</v>
      </c>
      <c r="F21" s="10">
        <v>1525002000</v>
      </c>
      <c r="G21" s="10">
        <v>2056275000</v>
      </c>
      <c r="H21" s="16">
        <v>792026000</v>
      </c>
      <c r="I21" s="16">
        <v>1471508000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 x14ac:dyDescent="0.25">
      <c r="A22" s="8" t="s">
        <v>63</v>
      </c>
      <c r="B22" s="25">
        <f t="shared" ref="B22:I22" si="4">SUM(B20:B21)</f>
        <v>0</v>
      </c>
      <c r="C22" s="25">
        <f t="shared" si="4"/>
        <v>1787971000</v>
      </c>
      <c r="D22" s="25">
        <f t="shared" si="4"/>
        <v>2629463000</v>
      </c>
      <c r="E22" s="25">
        <f t="shared" si="4"/>
        <v>965333000</v>
      </c>
      <c r="F22" s="25">
        <f t="shared" si="4"/>
        <v>1994826000</v>
      </c>
      <c r="G22" s="25">
        <f t="shared" si="4"/>
        <v>2732340000</v>
      </c>
      <c r="H22" s="25">
        <f t="shared" si="4"/>
        <v>1036050000</v>
      </c>
      <c r="I22" s="25">
        <f t="shared" si="4"/>
        <v>1863788000</v>
      </c>
      <c r="L22" s="15" t="s">
        <v>39</v>
      </c>
    </row>
    <row r="23" spans="1:26" ht="15.75" customHeight="1" x14ac:dyDescent="0.25">
      <c r="A23" s="37" t="s">
        <v>65</v>
      </c>
      <c r="B23" s="10"/>
      <c r="C23" s="10">
        <v>89399000</v>
      </c>
      <c r="D23" s="10">
        <v>137520000</v>
      </c>
      <c r="E23" s="10">
        <v>48267000</v>
      </c>
      <c r="F23" s="10">
        <v>99741000</v>
      </c>
      <c r="G23" s="10">
        <v>136617000</v>
      </c>
      <c r="H23" s="10">
        <v>51802000</v>
      </c>
      <c r="I23" s="16">
        <v>93189000</v>
      </c>
    </row>
    <row r="24" spans="1:26" ht="15.75" customHeight="1" x14ac:dyDescent="0.25">
      <c r="A24" s="8" t="s">
        <v>66</v>
      </c>
      <c r="B24" s="25"/>
      <c r="C24" s="25">
        <f t="shared" ref="C24:I24" si="5">C22-C23</f>
        <v>1698572000</v>
      </c>
      <c r="D24" s="25">
        <f t="shared" si="5"/>
        <v>2491943000</v>
      </c>
      <c r="E24" s="25">
        <f t="shared" si="5"/>
        <v>917066000</v>
      </c>
      <c r="F24" s="25">
        <f t="shared" si="5"/>
        <v>1895085000</v>
      </c>
      <c r="G24" s="25">
        <f t="shared" si="5"/>
        <v>2595723000</v>
      </c>
      <c r="H24" s="25">
        <f t="shared" si="5"/>
        <v>984248000</v>
      </c>
      <c r="I24" s="25">
        <f t="shared" si="5"/>
        <v>1770599000</v>
      </c>
    </row>
    <row r="25" spans="1:26" ht="15.75" customHeight="1" x14ac:dyDescent="0.25">
      <c r="A25" s="18"/>
      <c r="B25" s="10"/>
      <c r="C25" s="10"/>
      <c r="D25" s="10"/>
      <c r="E25" s="10"/>
      <c r="F25" s="10"/>
      <c r="G25" s="10"/>
    </row>
    <row r="26" spans="1:26" ht="15.75" customHeight="1" x14ac:dyDescent="0.25">
      <c r="A26" s="8" t="s">
        <v>70</v>
      </c>
      <c r="B26" s="28"/>
      <c r="C26" s="28">
        <f t="shared" ref="C26:I26" si="6">SUM(C27:C28)</f>
        <v>438742000</v>
      </c>
      <c r="D26" s="28">
        <f t="shared" si="6"/>
        <v>673018000</v>
      </c>
      <c r="E26" s="28">
        <f t="shared" si="6"/>
        <v>229580000</v>
      </c>
      <c r="F26" s="28">
        <f t="shared" si="6"/>
        <v>486997000</v>
      </c>
      <c r="G26" s="28">
        <f t="shared" si="6"/>
        <v>658806000</v>
      </c>
      <c r="H26" s="28">
        <f t="shared" si="6"/>
        <v>248264000</v>
      </c>
      <c r="I26" s="28">
        <f t="shared" si="6"/>
        <v>459514000</v>
      </c>
    </row>
    <row r="27" spans="1:26" ht="15.75" customHeight="1" x14ac:dyDescent="0.25">
      <c r="A27" s="37" t="s">
        <v>74</v>
      </c>
      <c r="B27" s="10"/>
      <c r="C27" s="10">
        <v>424642000</v>
      </c>
      <c r="D27" s="10">
        <v>653218000</v>
      </c>
      <c r="E27" s="10">
        <v>229266000</v>
      </c>
      <c r="F27" s="10">
        <v>473771000</v>
      </c>
      <c r="G27" s="10">
        <v>648930000</v>
      </c>
      <c r="H27" s="16">
        <v>246062000</v>
      </c>
      <c r="I27" s="16">
        <v>442650000</v>
      </c>
    </row>
    <row r="28" spans="1:26" ht="15.75" customHeight="1" x14ac:dyDescent="0.25">
      <c r="A28" s="37" t="s">
        <v>72</v>
      </c>
      <c r="B28" s="10"/>
      <c r="C28" s="10">
        <v>14100000</v>
      </c>
      <c r="D28" s="10">
        <v>19800000</v>
      </c>
      <c r="E28" s="10">
        <v>314000</v>
      </c>
      <c r="F28" s="10">
        <v>13226000</v>
      </c>
      <c r="G28" s="10">
        <v>9876000</v>
      </c>
      <c r="H28" s="16">
        <v>2202000</v>
      </c>
      <c r="I28" s="16">
        <v>16864000</v>
      </c>
    </row>
    <row r="29" spans="1:26" ht="15.75" customHeight="1" x14ac:dyDescent="0.25">
      <c r="A29" s="8" t="s">
        <v>76</v>
      </c>
      <c r="B29" s="24"/>
      <c r="C29" s="24">
        <f t="shared" ref="C29:I29" si="7">C24-C26</f>
        <v>1259830000</v>
      </c>
      <c r="D29" s="24">
        <f t="shared" si="7"/>
        <v>1818925000</v>
      </c>
      <c r="E29" s="24">
        <f t="shared" si="7"/>
        <v>687486000</v>
      </c>
      <c r="F29" s="24">
        <f t="shared" si="7"/>
        <v>1408088000</v>
      </c>
      <c r="G29" s="24">
        <f t="shared" si="7"/>
        <v>1936917000</v>
      </c>
      <c r="H29" s="24">
        <f t="shared" si="7"/>
        <v>735984000</v>
      </c>
      <c r="I29" s="24">
        <f t="shared" si="7"/>
        <v>1311085000</v>
      </c>
    </row>
    <row r="30" spans="1:26" ht="15.75" customHeight="1" x14ac:dyDescent="0.25">
      <c r="B30" s="10"/>
      <c r="C30" s="10"/>
      <c r="D30" s="10"/>
      <c r="E30" s="10"/>
      <c r="F30" s="10"/>
      <c r="G30" s="10"/>
    </row>
    <row r="31" spans="1:26" ht="15.75" customHeight="1" x14ac:dyDescent="0.25">
      <c r="B31" s="10"/>
      <c r="C31" s="10"/>
      <c r="D31" s="10"/>
      <c r="E31" s="10"/>
      <c r="F31" s="43"/>
      <c r="G31" s="10"/>
    </row>
    <row r="32" spans="1:26" ht="15.75" customHeight="1" x14ac:dyDescent="0.25">
      <c r="A32" s="8" t="s">
        <v>79</v>
      </c>
      <c r="B32" s="44"/>
      <c r="C32" s="44">
        <f>C29/('1'!C26/10)</f>
        <v>12.824955437445983</v>
      </c>
      <c r="D32" s="44">
        <f>D29/('1'!D26/10)</f>
        <v>18.51649196245242</v>
      </c>
      <c r="E32" s="44">
        <f>E29/('1'!E26/10)</f>
        <v>6.9985452909265451</v>
      </c>
      <c r="F32" s="44">
        <f>F29/('1'!F26/10)</f>
        <v>14.334208466223568</v>
      </c>
      <c r="G32" s="44">
        <f>G29/('1'!G26/10)</f>
        <v>19.717639849052301</v>
      </c>
      <c r="H32" s="44">
        <f>H29/('1'!H26/10)</f>
        <v>7.4922505438616671</v>
      </c>
      <c r="I32" s="44">
        <f>I29/('1'!I26/10)</f>
        <v>13.346726700986535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3:4" ht="15.75" customHeight="1" x14ac:dyDescent="0.25">
      <c r="C33" s="18"/>
      <c r="D33" s="18"/>
    </row>
    <row r="34" spans="3:4" ht="15.75" customHeight="1" x14ac:dyDescent="0.2"/>
    <row r="35" spans="3:4" ht="15.75" customHeight="1" x14ac:dyDescent="0.2"/>
    <row r="36" spans="3:4" ht="15.75" customHeight="1" x14ac:dyDescent="0.2"/>
    <row r="37" spans="3:4" ht="15.75" customHeight="1" x14ac:dyDescent="0.2"/>
    <row r="38" spans="3:4" ht="15.75" customHeight="1" x14ac:dyDescent="0.2"/>
    <row r="39" spans="3:4" ht="15.75" customHeight="1" x14ac:dyDescent="0.2"/>
    <row r="40" spans="3:4" ht="15.75" customHeight="1" x14ac:dyDescent="0.2"/>
    <row r="41" spans="3:4" ht="15.75" customHeight="1" x14ac:dyDescent="0.2"/>
    <row r="42" spans="3:4" ht="15.75" customHeight="1" x14ac:dyDescent="0.2"/>
    <row r="43" spans="3:4" ht="15.75" customHeight="1" x14ac:dyDescent="0.2"/>
    <row r="44" spans="3:4" ht="15.75" customHeight="1" x14ac:dyDescent="0.2"/>
    <row r="45" spans="3:4" ht="15.75" customHeight="1" x14ac:dyDescent="0.2"/>
    <row r="46" spans="3:4" ht="15.75" customHeight="1" x14ac:dyDescent="0.2"/>
    <row r="47" spans="3:4" ht="15.75" customHeight="1" x14ac:dyDescent="0.2"/>
    <row r="48" spans="3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9" sqref="B19"/>
    </sheetView>
  </sheetViews>
  <sheetFormatPr defaultColWidth="12.625" defaultRowHeight="15" customHeight="1" x14ac:dyDescent="0.2"/>
  <cols>
    <col min="1" max="1" width="38.5" customWidth="1"/>
    <col min="2" max="2" width="14.75" customWidth="1"/>
    <col min="3" max="3" width="14.875" customWidth="1"/>
    <col min="4" max="5" width="15.5" customWidth="1"/>
    <col min="6" max="6" width="15" customWidth="1"/>
    <col min="7" max="7" width="16.375" customWidth="1"/>
    <col min="8" max="8" width="14.25" customWidth="1"/>
    <col min="9" max="9" width="12.625" customWidth="1"/>
    <col min="10" max="26" width="7.625" customWidth="1"/>
  </cols>
  <sheetData>
    <row r="1" spans="1:9" ht="15.75" x14ac:dyDescent="0.25">
      <c r="A1" s="1" t="s">
        <v>0</v>
      </c>
    </row>
    <row r="2" spans="1:9" ht="15.75" x14ac:dyDescent="0.25">
      <c r="A2" s="1" t="s">
        <v>5</v>
      </c>
    </row>
    <row r="3" spans="1:9" ht="15.75" x14ac:dyDescent="0.25">
      <c r="A3" s="1" t="s">
        <v>2</v>
      </c>
    </row>
    <row r="4" spans="1:9" ht="15.75" x14ac:dyDescent="0.25">
      <c r="A4" s="1"/>
      <c r="C4" s="3" t="s">
        <v>4</v>
      </c>
      <c r="D4" s="3" t="s">
        <v>6</v>
      </c>
      <c r="E4" s="3" t="s">
        <v>7</v>
      </c>
      <c r="F4" s="3" t="s">
        <v>8</v>
      </c>
      <c r="G4" s="3" t="s">
        <v>9</v>
      </c>
      <c r="H4" s="4" t="s">
        <v>10</v>
      </c>
      <c r="I4" s="4" t="s">
        <v>11</v>
      </c>
    </row>
    <row r="5" spans="1:9" x14ac:dyDescent="0.25">
      <c r="B5" s="5"/>
      <c r="C5" s="5" t="s">
        <v>12</v>
      </c>
      <c r="D5" s="5" t="s">
        <v>13</v>
      </c>
      <c r="E5" s="5" t="s">
        <v>14</v>
      </c>
      <c r="F5" s="5" t="s">
        <v>12</v>
      </c>
      <c r="G5" s="5" t="s">
        <v>13</v>
      </c>
      <c r="H5" s="5" t="s">
        <v>14</v>
      </c>
      <c r="I5" s="5" t="s">
        <v>12</v>
      </c>
    </row>
    <row r="6" spans="1:9" x14ac:dyDescent="0.25">
      <c r="B6" s="6"/>
      <c r="C6" s="6">
        <v>43100</v>
      </c>
      <c r="D6" s="6">
        <v>43190</v>
      </c>
      <c r="E6" s="6">
        <v>43373</v>
      </c>
      <c r="F6" s="6">
        <v>43465</v>
      </c>
      <c r="G6" s="6">
        <v>43555</v>
      </c>
      <c r="H6" s="7">
        <v>43738</v>
      </c>
      <c r="I6" s="7">
        <v>43830</v>
      </c>
    </row>
    <row r="7" spans="1:9" x14ac:dyDescent="0.25">
      <c r="A7" s="8"/>
      <c r="B7" s="10"/>
      <c r="C7" s="10"/>
      <c r="D7" s="10"/>
      <c r="E7" s="10"/>
      <c r="F7" s="10"/>
      <c r="G7" s="10"/>
    </row>
    <row r="8" spans="1:9" x14ac:dyDescent="0.25">
      <c r="A8" s="12" t="s">
        <v>17</v>
      </c>
      <c r="B8" s="13"/>
      <c r="C8" s="13"/>
      <c r="D8" s="13"/>
      <c r="E8" s="13"/>
      <c r="F8" s="13"/>
      <c r="G8" s="13"/>
    </row>
    <row r="9" spans="1:9" x14ac:dyDescent="0.25">
      <c r="A9" s="15" t="s">
        <v>20</v>
      </c>
      <c r="B9" s="13"/>
      <c r="C9" s="17">
        <v>84941810000</v>
      </c>
      <c r="D9" s="17">
        <v>130090363000</v>
      </c>
      <c r="E9" s="17">
        <v>47951677000</v>
      </c>
      <c r="F9" s="13">
        <v>87630729000</v>
      </c>
      <c r="G9" s="13">
        <v>134190479000</v>
      </c>
      <c r="H9" s="13">
        <v>38567432000</v>
      </c>
      <c r="I9" s="19">
        <v>82927356000</v>
      </c>
    </row>
    <row r="10" spans="1:9" x14ac:dyDescent="0.25">
      <c r="A10" s="15" t="s">
        <v>22</v>
      </c>
      <c r="B10" s="13"/>
      <c r="C10" s="17">
        <v>-73727989000</v>
      </c>
      <c r="D10" s="13">
        <v>-121703466000</v>
      </c>
      <c r="E10" s="17">
        <v>-49557090000</v>
      </c>
      <c r="F10" s="17">
        <v>-94768239000</v>
      </c>
      <c r="G10" s="13">
        <v>-141150718000</v>
      </c>
      <c r="H10" s="22">
        <v>-38058526000</v>
      </c>
      <c r="I10" s="19">
        <v>-81234639000</v>
      </c>
    </row>
    <row r="11" spans="1:9" x14ac:dyDescent="0.25">
      <c r="A11" s="14" t="s">
        <v>27</v>
      </c>
      <c r="B11" s="13"/>
      <c r="C11" s="17"/>
      <c r="D11" s="13"/>
      <c r="E11" s="17"/>
      <c r="F11" s="17">
        <v>-1115715000</v>
      </c>
      <c r="G11" s="13"/>
      <c r="H11" s="13"/>
      <c r="I11" s="19">
        <v>-1097092000</v>
      </c>
    </row>
    <row r="12" spans="1:9" x14ac:dyDescent="0.25">
      <c r="A12" s="14" t="s">
        <v>28</v>
      </c>
      <c r="B12" s="13"/>
      <c r="C12" s="17"/>
      <c r="D12" s="13"/>
      <c r="E12" s="17"/>
      <c r="F12" s="17">
        <v>384500000</v>
      </c>
      <c r="G12" s="13"/>
      <c r="H12" s="13"/>
      <c r="I12" s="19">
        <v>373006000</v>
      </c>
    </row>
    <row r="13" spans="1:9" x14ac:dyDescent="0.25">
      <c r="A13" s="14" t="s">
        <v>29</v>
      </c>
      <c r="B13" s="13"/>
      <c r="C13" s="17"/>
      <c r="D13" s="13"/>
      <c r="E13" s="17"/>
      <c r="F13" s="17">
        <v>4255000</v>
      </c>
      <c r="G13" s="13"/>
      <c r="H13" s="13"/>
      <c r="I13" s="19">
        <v>3365000</v>
      </c>
    </row>
    <row r="14" spans="1:9" x14ac:dyDescent="0.25">
      <c r="A14" s="14" t="s">
        <v>30</v>
      </c>
      <c r="B14" s="13"/>
      <c r="C14" s="17">
        <v>-339281000</v>
      </c>
      <c r="D14" s="26">
        <v>-541336000</v>
      </c>
      <c r="E14" s="17">
        <v>-156753000</v>
      </c>
      <c r="F14" s="13">
        <v>-401945000</v>
      </c>
      <c r="G14" s="13">
        <v>-798449000</v>
      </c>
      <c r="H14" s="22">
        <v>-168723000</v>
      </c>
      <c r="I14" s="19">
        <v>-319787000</v>
      </c>
    </row>
    <row r="15" spans="1:9" ht="15.75" x14ac:dyDescent="0.25">
      <c r="A15" s="27" t="s">
        <v>31</v>
      </c>
      <c r="B15" s="29">
        <f t="shared" ref="B15:I15" si="0">SUM(B9:B14)</f>
        <v>0</v>
      </c>
      <c r="C15" s="29">
        <f t="shared" si="0"/>
        <v>10874540000</v>
      </c>
      <c r="D15" s="29">
        <f t="shared" si="0"/>
        <v>7845561000</v>
      </c>
      <c r="E15" s="29">
        <f t="shared" si="0"/>
        <v>-1762166000</v>
      </c>
      <c r="F15" s="29">
        <f t="shared" si="0"/>
        <v>-8266415000</v>
      </c>
      <c r="G15" s="29">
        <f t="shared" si="0"/>
        <v>-7758688000</v>
      </c>
      <c r="H15" s="29">
        <f t="shared" si="0"/>
        <v>340183000</v>
      </c>
      <c r="I15" s="29">
        <f t="shared" si="0"/>
        <v>652209000</v>
      </c>
    </row>
    <row r="16" spans="1:9" x14ac:dyDescent="0.25">
      <c r="B16" s="13"/>
      <c r="C16" s="13"/>
      <c r="D16" s="13"/>
      <c r="E16" s="13"/>
      <c r="F16" s="13"/>
      <c r="G16" s="13"/>
    </row>
    <row r="17" spans="1:26" x14ac:dyDescent="0.25">
      <c r="A17" s="12" t="s">
        <v>36</v>
      </c>
      <c r="B17" s="13"/>
      <c r="C17" s="13"/>
      <c r="D17" s="13"/>
      <c r="E17" s="13"/>
      <c r="F17" s="13"/>
      <c r="G17" s="13"/>
    </row>
    <row r="18" spans="1:26" x14ac:dyDescent="0.25">
      <c r="A18" s="14" t="s">
        <v>37</v>
      </c>
      <c r="B18" s="26"/>
      <c r="C18" s="26">
        <v>-140362000</v>
      </c>
      <c r="D18" s="17">
        <v>-220000000</v>
      </c>
      <c r="E18" s="26">
        <v>-180000000</v>
      </c>
      <c r="F18" s="26">
        <v>-180000000</v>
      </c>
      <c r="G18" s="13">
        <v>-323000000</v>
      </c>
      <c r="H18" s="13">
        <v>-45000000</v>
      </c>
      <c r="I18" s="19">
        <v>-200000000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14" t="s">
        <v>41</v>
      </c>
      <c r="B19" s="26"/>
      <c r="C19" s="26">
        <v>351603000</v>
      </c>
      <c r="D19" s="17">
        <v>-6577031000</v>
      </c>
      <c r="E19" s="26">
        <v>-400025000</v>
      </c>
      <c r="F19" s="26">
        <v>4225910000</v>
      </c>
      <c r="G19" s="13">
        <v>4225910000</v>
      </c>
      <c r="H19" s="13"/>
      <c r="I19" s="19">
        <v>-900000000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14" t="s">
        <v>44</v>
      </c>
      <c r="B20" s="26"/>
      <c r="C20" s="26">
        <v>1127142000</v>
      </c>
      <c r="D20" s="17">
        <v>1954084000</v>
      </c>
      <c r="E20" s="26">
        <v>672873000</v>
      </c>
      <c r="F20" s="26">
        <v>1525002000</v>
      </c>
      <c r="G20" s="13">
        <v>2054775000</v>
      </c>
      <c r="H20" s="22">
        <v>792026000</v>
      </c>
      <c r="I20" s="19">
        <v>1471508000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32"/>
      <c r="B21" s="29">
        <f t="shared" ref="B21:I21" si="1">SUM(B18:B20)</f>
        <v>0</v>
      </c>
      <c r="C21" s="29">
        <f t="shared" si="1"/>
        <v>1338383000</v>
      </c>
      <c r="D21" s="29">
        <f t="shared" si="1"/>
        <v>-4842947000</v>
      </c>
      <c r="E21" s="29">
        <f t="shared" si="1"/>
        <v>92848000</v>
      </c>
      <c r="F21" s="29">
        <f t="shared" si="1"/>
        <v>5570912000</v>
      </c>
      <c r="G21" s="29">
        <f t="shared" si="1"/>
        <v>5957685000</v>
      </c>
      <c r="H21" s="29">
        <f t="shared" si="1"/>
        <v>747026000</v>
      </c>
      <c r="I21" s="29">
        <f t="shared" si="1"/>
        <v>371508000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B22" s="13"/>
      <c r="C22" s="13"/>
      <c r="D22" s="13"/>
      <c r="E22" s="13"/>
      <c r="F22" s="13"/>
      <c r="G22" s="1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12" t="s">
        <v>53</v>
      </c>
      <c r="B23" s="13"/>
      <c r="C23" s="13"/>
      <c r="D23" s="13"/>
      <c r="E23" s="13"/>
      <c r="F23" s="13"/>
      <c r="G23" s="13"/>
      <c r="H23" s="1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14" t="s">
        <v>55</v>
      </c>
      <c r="B24" s="13"/>
      <c r="C24" s="13">
        <v>-21047000</v>
      </c>
      <c r="D24" s="13">
        <v>-1085435000</v>
      </c>
      <c r="E24" s="13">
        <v>-197000</v>
      </c>
      <c r="F24" s="13">
        <v>-1036000</v>
      </c>
      <c r="G24" s="13">
        <v>-1259199000</v>
      </c>
      <c r="H24" s="13">
        <v>-14000</v>
      </c>
      <c r="I24" s="19">
        <v>-593000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35"/>
      <c r="B25" s="36">
        <f t="shared" ref="B25:I25" si="2">SUM(B24)</f>
        <v>0</v>
      </c>
      <c r="C25" s="29">
        <f t="shared" si="2"/>
        <v>-21047000</v>
      </c>
      <c r="D25" s="29">
        <f t="shared" si="2"/>
        <v>-1085435000</v>
      </c>
      <c r="E25" s="29">
        <f t="shared" si="2"/>
        <v>-197000</v>
      </c>
      <c r="F25" s="29">
        <f t="shared" si="2"/>
        <v>-1036000</v>
      </c>
      <c r="G25" s="29">
        <f t="shared" si="2"/>
        <v>-1259199000</v>
      </c>
      <c r="H25" s="29">
        <f t="shared" si="2"/>
        <v>-14000</v>
      </c>
      <c r="I25" s="29">
        <f t="shared" si="2"/>
        <v>-593000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B26" s="13"/>
      <c r="C26" s="13"/>
      <c r="D26" s="13"/>
      <c r="E26" s="13"/>
      <c r="F26" s="13"/>
      <c r="G26" s="1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 t="s">
        <v>68</v>
      </c>
      <c r="B27" s="29">
        <f t="shared" ref="B27:I27" si="3">SUM(B15,B21,B25)</f>
        <v>0</v>
      </c>
      <c r="C27" s="38">
        <f t="shared" si="3"/>
        <v>12191876000</v>
      </c>
      <c r="D27" s="38">
        <f t="shared" si="3"/>
        <v>1917179000</v>
      </c>
      <c r="E27" s="38">
        <f t="shared" si="3"/>
        <v>-1669515000</v>
      </c>
      <c r="F27" s="38">
        <f t="shared" si="3"/>
        <v>-2696539000</v>
      </c>
      <c r="G27" s="38">
        <f t="shared" si="3"/>
        <v>-3060202000</v>
      </c>
      <c r="H27" s="38">
        <f t="shared" si="3"/>
        <v>1087195000</v>
      </c>
      <c r="I27" s="38">
        <f t="shared" si="3"/>
        <v>1023124000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39" t="s">
        <v>73</v>
      </c>
      <c r="B28" s="40"/>
      <c r="C28" s="40">
        <v>33909578000</v>
      </c>
      <c r="D28" s="40">
        <v>33909578000</v>
      </c>
      <c r="E28" s="40">
        <v>31166298000</v>
      </c>
      <c r="F28" s="40">
        <v>31166298000</v>
      </c>
      <c r="G28" s="13">
        <v>31166298000</v>
      </c>
      <c r="H28" s="13">
        <v>31337390000</v>
      </c>
      <c r="I28" s="41">
        <v>31337390000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12" t="s">
        <v>78</v>
      </c>
      <c r="B29" s="42">
        <f t="shared" ref="B29:G29" si="4">B27+B28</f>
        <v>0</v>
      </c>
      <c r="C29" s="42">
        <f t="shared" si="4"/>
        <v>46101454000</v>
      </c>
      <c r="D29" s="42">
        <f t="shared" si="4"/>
        <v>35826757000</v>
      </c>
      <c r="E29" s="42">
        <f t="shared" si="4"/>
        <v>29496783000</v>
      </c>
      <c r="F29" s="42">
        <f t="shared" si="4"/>
        <v>28469759000</v>
      </c>
      <c r="G29" s="42">
        <f t="shared" si="4"/>
        <v>28106096000</v>
      </c>
      <c r="H29" s="42">
        <f>H27+H28-1000</f>
        <v>32424584000</v>
      </c>
      <c r="I29" s="45">
        <f>I27+I28</f>
        <v>32360514000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B30" s="46"/>
      <c r="C30" s="13"/>
      <c r="D30" s="13"/>
      <c r="E30" s="13"/>
      <c r="F30" s="13"/>
      <c r="G30" s="13"/>
      <c r="H30" s="28"/>
    </row>
    <row r="31" spans="1:26" ht="15.75" customHeight="1" x14ac:dyDescent="0.25">
      <c r="A31" s="12" t="s">
        <v>83</v>
      </c>
      <c r="B31" s="47"/>
      <c r="C31" s="47">
        <f>C15/('1'!C26/10)</f>
        <v>110.70183350350749</v>
      </c>
      <c r="D31" s="47">
        <f>D15/('1'!D26/10)</f>
        <v>79.867101280938016</v>
      </c>
      <c r="E31" s="47">
        <f>E15/('1'!E26/10)</f>
        <v>-17.938690476796424</v>
      </c>
      <c r="F31" s="47">
        <f>F15/('1'!F26/10)</f>
        <v>-84.151356931042315</v>
      </c>
      <c r="G31" s="47">
        <f>G15/('1'!G26/10)</f>
        <v>-78.982741999354587</v>
      </c>
      <c r="H31" s="47">
        <f>H15/('1'!H26/10)</f>
        <v>3.4630321674961597</v>
      </c>
      <c r="I31" s="47">
        <f>I15/('1'!I26/10)</f>
        <v>6.6394286220372649</v>
      </c>
    </row>
    <row r="32" spans="1:26" ht="15.75" customHeight="1" x14ac:dyDescent="0.25">
      <c r="A32" s="8"/>
      <c r="B32" s="10"/>
      <c r="C32" s="10"/>
      <c r="D32" s="10"/>
      <c r="E32" s="10"/>
      <c r="F32" s="10"/>
      <c r="G32" s="10"/>
    </row>
    <row r="33" spans="1:8" ht="15.75" customHeight="1" x14ac:dyDescent="0.25">
      <c r="A33" s="18"/>
      <c r="B33" s="10"/>
      <c r="C33" s="10"/>
      <c r="D33" s="10"/>
      <c r="E33" s="10"/>
      <c r="F33" s="10"/>
      <c r="G33" s="10"/>
    </row>
    <row r="34" spans="1:8" ht="15.75" customHeight="1" x14ac:dyDescent="0.25">
      <c r="A34" s="18"/>
      <c r="B34" s="10"/>
      <c r="C34" s="10"/>
      <c r="D34" s="10"/>
      <c r="E34" s="10"/>
      <c r="F34" s="10"/>
      <c r="G34" s="10"/>
    </row>
    <row r="35" spans="1:8" ht="15.75" customHeight="1" x14ac:dyDescent="0.25">
      <c r="A35" s="18"/>
      <c r="B35" s="10"/>
      <c r="C35" s="10"/>
      <c r="D35" s="10"/>
      <c r="E35" s="10"/>
      <c r="F35" s="10"/>
      <c r="G35" s="10"/>
    </row>
    <row r="36" spans="1:8" ht="15.75" customHeight="1" x14ac:dyDescent="0.25">
      <c r="A36" s="18"/>
      <c r="B36" s="10"/>
      <c r="C36" s="10"/>
      <c r="D36" s="10"/>
      <c r="E36" s="10"/>
      <c r="F36" s="10"/>
      <c r="G36" s="10"/>
    </row>
    <row r="37" spans="1:8" ht="15.75" customHeight="1" x14ac:dyDescent="0.25">
      <c r="A37" s="18"/>
      <c r="B37" s="10"/>
      <c r="C37" s="10"/>
      <c r="D37" s="10"/>
      <c r="E37" s="10"/>
      <c r="F37" s="10"/>
      <c r="G37" s="10"/>
    </row>
    <row r="38" spans="1:8" ht="15.75" customHeight="1" x14ac:dyDescent="0.25">
      <c r="A38" s="18"/>
      <c r="B38" s="10"/>
      <c r="C38" s="10"/>
      <c r="D38" s="10"/>
      <c r="E38" s="10"/>
      <c r="F38" s="10"/>
      <c r="G38" s="10"/>
    </row>
    <row r="39" spans="1:8" ht="15.75" customHeight="1" x14ac:dyDescent="0.25">
      <c r="A39" s="18"/>
      <c r="B39" s="10"/>
      <c r="C39" s="10"/>
      <c r="D39" s="10"/>
      <c r="E39" s="10"/>
      <c r="F39" s="10"/>
      <c r="G39" s="10"/>
    </row>
    <row r="40" spans="1:8" ht="15.75" customHeight="1" x14ac:dyDescent="0.25">
      <c r="B40" s="10"/>
      <c r="C40" s="10"/>
      <c r="D40" s="10"/>
      <c r="E40" s="10"/>
      <c r="F40" s="10"/>
      <c r="G40" s="10"/>
    </row>
    <row r="41" spans="1:8" ht="15.75" customHeight="1" x14ac:dyDescent="0.25">
      <c r="B41" s="10"/>
      <c r="C41" s="10"/>
      <c r="D41" s="10"/>
      <c r="E41" s="10"/>
      <c r="F41" s="10"/>
      <c r="G41" s="10"/>
    </row>
    <row r="42" spans="1:8" ht="15.75" customHeight="1" x14ac:dyDescent="0.25">
      <c r="A42" s="18"/>
      <c r="B42" s="10"/>
      <c r="C42" s="10"/>
      <c r="D42" s="10"/>
      <c r="E42" s="10"/>
      <c r="F42" s="10"/>
      <c r="G42" s="10"/>
    </row>
    <row r="43" spans="1:8" ht="15.75" customHeight="1" x14ac:dyDescent="0.25">
      <c r="A43" s="8"/>
      <c r="B43" s="28"/>
      <c r="C43" s="28"/>
      <c r="D43" s="28"/>
      <c r="E43" s="28"/>
      <c r="F43" s="28"/>
      <c r="G43" s="28"/>
    </row>
    <row r="44" spans="1:8" ht="15.75" customHeight="1" x14ac:dyDescent="0.25">
      <c r="A44" s="8"/>
      <c r="B44" s="28"/>
      <c r="C44" s="28"/>
      <c r="D44" s="28"/>
      <c r="E44" s="28"/>
      <c r="F44" s="28"/>
      <c r="G44" s="28"/>
    </row>
    <row r="45" spans="1:8" ht="15.75" customHeight="1" x14ac:dyDescent="0.25">
      <c r="A45" s="8"/>
      <c r="B45" s="28"/>
      <c r="C45" s="28"/>
      <c r="D45" s="28"/>
      <c r="E45" s="28"/>
      <c r="F45" s="28"/>
      <c r="G45" s="28"/>
      <c r="H45" s="28"/>
    </row>
    <row r="46" spans="1:8" ht="15.75" customHeight="1" x14ac:dyDescent="0.25">
      <c r="A46" s="18"/>
      <c r="B46" s="10"/>
      <c r="C46" s="10"/>
      <c r="D46" s="10"/>
      <c r="E46" s="10"/>
      <c r="F46" s="10"/>
      <c r="G46" s="10"/>
      <c r="H46" s="10"/>
    </row>
    <row r="47" spans="1:8" ht="15.75" customHeight="1" x14ac:dyDescent="0.25">
      <c r="A47" s="8"/>
      <c r="B47" s="28"/>
      <c r="C47" s="28"/>
      <c r="D47" s="28"/>
      <c r="E47" s="28"/>
      <c r="F47" s="28"/>
      <c r="G47" s="28"/>
      <c r="H47" s="28"/>
    </row>
    <row r="48" spans="1:8" ht="15.75" customHeight="1" x14ac:dyDescent="0.25">
      <c r="B48" s="10"/>
      <c r="C48" s="10"/>
      <c r="D48" s="10"/>
      <c r="E48" s="10"/>
      <c r="F48" s="10"/>
      <c r="G48" s="10"/>
      <c r="H48" s="10"/>
    </row>
    <row r="49" spans="1:26" ht="15.75" customHeight="1" x14ac:dyDescent="0.25">
      <c r="C49" s="18"/>
      <c r="D49" s="18"/>
      <c r="E49" s="18"/>
      <c r="F49" s="18"/>
      <c r="G49" s="18"/>
    </row>
    <row r="50" spans="1:26" ht="15.75" customHeight="1" x14ac:dyDescent="0.25">
      <c r="A50" s="8"/>
      <c r="B50" s="48"/>
      <c r="C50" s="48"/>
      <c r="D50" s="48"/>
      <c r="E50" s="48"/>
      <c r="F50" s="48"/>
      <c r="G50" s="48"/>
      <c r="H50" s="4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C51" s="18"/>
      <c r="D51" s="18"/>
      <c r="E51" s="18"/>
      <c r="F51" s="18"/>
      <c r="G51" s="18"/>
    </row>
    <row r="52" spans="1:26" ht="15.75" customHeight="1" x14ac:dyDescent="0.2"/>
    <row r="53" spans="1:26" ht="15.75" customHeight="1" x14ac:dyDescent="0.2"/>
    <row r="54" spans="1:26" ht="15.75" customHeight="1" x14ac:dyDescent="0.2"/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8.125" customWidth="1"/>
    <col min="2" max="2" width="12.125" customWidth="1"/>
    <col min="3" max="3" width="12" customWidth="1"/>
    <col min="4" max="4" width="11.875" customWidth="1"/>
    <col min="5" max="5" width="12.25" customWidth="1"/>
    <col min="6" max="6" width="12.375" customWidth="1"/>
    <col min="7" max="26" width="7.625" customWidth="1"/>
  </cols>
  <sheetData>
    <row r="1" spans="1:6" ht="15.75" x14ac:dyDescent="0.25">
      <c r="A1" s="1" t="s">
        <v>94</v>
      </c>
    </row>
    <row r="2" spans="1:6" x14ac:dyDescent="0.25">
      <c r="A2" s="8" t="s">
        <v>95</v>
      </c>
    </row>
    <row r="3" spans="1:6" ht="15.75" x14ac:dyDescent="0.25">
      <c r="A3" s="1" t="s">
        <v>96</v>
      </c>
    </row>
    <row r="4" spans="1:6" x14ac:dyDescent="0.25">
      <c r="B4" s="49" t="s">
        <v>12</v>
      </c>
      <c r="C4" s="49" t="s">
        <v>13</v>
      </c>
      <c r="D4" s="49" t="s">
        <v>14</v>
      </c>
      <c r="E4" s="49" t="s">
        <v>12</v>
      </c>
      <c r="F4" s="49" t="s">
        <v>13</v>
      </c>
    </row>
    <row r="5" spans="1:6" x14ac:dyDescent="0.25">
      <c r="B5" s="50">
        <v>43100</v>
      </c>
      <c r="C5" s="50">
        <v>43190</v>
      </c>
      <c r="D5" s="50">
        <v>43373</v>
      </c>
      <c r="E5" s="50">
        <v>43465</v>
      </c>
      <c r="F5" s="50">
        <v>43190</v>
      </c>
    </row>
    <row r="6" spans="1:6" x14ac:dyDescent="0.25">
      <c r="A6" s="18" t="s">
        <v>97</v>
      </c>
      <c r="B6" s="51">
        <f>'2'!C29/'1'!C21</f>
        <v>7.3679140446560754E-3</v>
      </c>
      <c r="C6" s="51">
        <f>'2'!D29/'1'!D21</f>
        <v>1.0778395942396502E-2</v>
      </c>
      <c r="D6" s="51">
        <f>'2'!E29/'1'!E21</f>
        <v>4.0637962924442318E-3</v>
      </c>
      <c r="E6" s="51">
        <f>'2'!F29/'1'!F21</f>
        <v>8.0261589003536218E-3</v>
      </c>
      <c r="F6" s="51">
        <f>'2'!G29/'1'!G21</f>
        <v>1.2591705364091566E-2</v>
      </c>
    </row>
    <row r="7" spans="1:6" x14ac:dyDescent="0.25">
      <c r="A7" s="18" t="s">
        <v>98</v>
      </c>
      <c r="B7" s="51">
        <f>'2'!C29/'1'!C49</f>
        <v>7.2788791232181243E-3</v>
      </c>
      <c r="C7" s="51">
        <f>'2'!D29/'1'!D49</f>
        <v>1.0617857594695508E-2</v>
      </c>
      <c r="D7" s="51">
        <f>'2'!E29/'1'!E49</f>
        <v>4.007430644695986E-3</v>
      </c>
      <c r="E7" s="51">
        <f>'2'!F29/'1'!F49</f>
        <v>7.9211547381259732E-3</v>
      </c>
      <c r="F7" s="51">
        <f>'2'!G29/'1'!G49</f>
        <v>1.2395549739117854E-2</v>
      </c>
    </row>
    <row r="8" spans="1:6" x14ac:dyDescent="0.25">
      <c r="A8" s="18" t="s">
        <v>99</v>
      </c>
      <c r="B8" s="51">
        <f>'1'!C36/'1'!C29</f>
        <v>1.604168145830193E-2</v>
      </c>
      <c r="C8" s="51">
        <f>'1'!D36/'1'!D29</f>
        <v>1.6808061507740734E-2</v>
      </c>
      <c r="D8" s="51">
        <f>'1'!E36/'1'!E29</f>
        <v>1.3960315184763797E-2</v>
      </c>
      <c r="E8" s="51">
        <f>'1'!F36/'1'!F29</f>
        <v>1.3234620902048815E-2</v>
      </c>
      <c r="F8" s="51">
        <f>'1'!G36/'1'!G29</f>
        <v>1.3989690683129689E-2</v>
      </c>
    </row>
    <row r="9" spans="1:6" x14ac:dyDescent="0.25">
      <c r="A9" s="18" t="s">
        <v>100</v>
      </c>
      <c r="B9" s="52">
        <f>'1'!C21/'1'!C47</f>
        <v>1.0603425137739848</v>
      </c>
      <c r="C9" s="52">
        <f>'1'!D21/'1'!D47</f>
        <v>1.0547177689306733</v>
      </c>
      <c r="D9" s="52">
        <f>'1'!E21/'1'!E47</f>
        <v>1.0704800262984733</v>
      </c>
      <c r="E9" s="52">
        <f>'1'!F21/'1'!F47</f>
        <v>1.0729346766576109</v>
      </c>
      <c r="F9" s="52">
        <f>'1'!G21/'1'!G47</f>
        <v>1.0775117347335512</v>
      </c>
    </row>
    <row r="10" spans="1:6" x14ac:dyDescent="0.25">
      <c r="A10" s="18" t="s">
        <v>101</v>
      </c>
      <c r="B10" s="51">
        <f>'2'!C29/'2'!C8</f>
        <v>0.94310088498755085</v>
      </c>
      <c r="C10" s="51">
        <f>'2'!D29/'2'!D8</f>
        <v>0.92362302642970706</v>
      </c>
      <c r="D10" s="51">
        <f>'2'!E29/'2'!E8</f>
        <v>1.0552631457766357</v>
      </c>
      <c r="E10" s="51">
        <f>'2'!F29/'2'!F8</f>
        <v>1.0494226300405285</v>
      </c>
      <c r="F10" s="51">
        <f>'2'!G29/'2'!G8</f>
        <v>0.99458474949203146</v>
      </c>
    </row>
    <row r="11" spans="1:6" x14ac:dyDescent="0.25">
      <c r="A11" s="14" t="s">
        <v>102</v>
      </c>
      <c r="B11" s="51">
        <f>'2'!C17/'2'!C8</f>
        <v>0.16881762608939108</v>
      </c>
      <c r="C11" s="51">
        <f>'2'!D17/'2'!D8</f>
        <v>5.8000738319546122E-2</v>
      </c>
      <c r="D11" s="51">
        <f>'2'!E17/'2'!E8</f>
        <v>6.9079315960662052E-2</v>
      </c>
      <c r="E11" s="51">
        <f>'2'!F17/'2'!F8</f>
        <v>6.2336131121932606E-2</v>
      </c>
      <c r="F11" s="51">
        <f>'2'!G17/'2'!G8</f>
        <v>6.4956304689742506E-2</v>
      </c>
    </row>
    <row r="12" spans="1:6" x14ac:dyDescent="0.25">
      <c r="A12" s="18" t="s">
        <v>103</v>
      </c>
      <c r="B12" s="51">
        <f>'2'!C29/('1'!C36+'1'!C29)</f>
        <v>0.10841810664910401</v>
      </c>
      <c r="C12" s="51">
        <f>'2'!D29/('1'!D36+'1'!D29)</f>
        <v>0.16388716745706366</v>
      </c>
      <c r="D12" s="51">
        <f>'2'!E29/('1'!E36+'1'!E29)</f>
        <v>5.1592863604827392E-2</v>
      </c>
      <c r="E12" s="51">
        <f>'2'!F29/('1'!F36+'1'!F29)</f>
        <v>0.10024963304021403</v>
      </c>
      <c r="F12" s="51">
        <f>'2'!G29/('1'!G36+'1'!G29)</f>
        <v>0.14565892242371192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2020-04-11T15:32:07Z</dcterms:modified>
</cp:coreProperties>
</file>