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350" activeTab="2"/>
  </bookViews>
  <sheets>
    <sheet name="1" sheetId="1" r:id="rId1"/>
    <sheet name="2" sheetId="3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C19" i="4"/>
  <c r="D19" i="4"/>
  <c r="E19" i="4"/>
  <c r="F19" i="4"/>
  <c r="G19" i="4"/>
  <c r="H19" i="4"/>
  <c r="H21" i="4" s="1"/>
  <c r="H23" i="4" s="1"/>
  <c r="H13" i="4"/>
  <c r="H10" i="3"/>
  <c r="H14" i="3" s="1"/>
  <c r="H17" i="3" s="1"/>
  <c r="H20" i="3" s="1"/>
  <c r="H24" i="3" s="1"/>
  <c r="H7" i="3"/>
  <c r="H22" i="1"/>
  <c r="H34" i="1"/>
  <c r="B13" i="4"/>
  <c r="C13" i="4"/>
  <c r="D13" i="4"/>
  <c r="E13" i="4"/>
  <c r="F13" i="4"/>
  <c r="G13" i="4"/>
  <c r="B17" i="3"/>
  <c r="C17" i="3"/>
  <c r="D17" i="3"/>
  <c r="E17" i="3"/>
  <c r="F17" i="3"/>
  <c r="G17" i="3"/>
  <c r="G7" i="3"/>
  <c r="G10" i="3" s="1"/>
  <c r="G14" i="3" s="1"/>
  <c r="H6" i="1"/>
  <c r="H9" i="1"/>
  <c r="H8" i="4"/>
  <c r="H29" i="4" s="1"/>
  <c r="G45" i="1"/>
  <c r="G44" i="1" s="1"/>
  <c r="H45" i="1"/>
  <c r="I45" i="1"/>
  <c r="G34" i="1"/>
  <c r="G22" i="1"/>
  <c r="G42" i="1" s="1"/>
  <c r="G9" i="1"/>
  <c r="G6" i="1"/>
  <c r="G8" i="4"/>
  <c r="G29" i="4" s="1"/>
  <c r="H42" i="1" l="1"/>
  <c r="H44" i="1"/>
  <c r="G21" i="4"/>
  <c r="G23" i="4" s="1"/>
  <c r="G20" i="3"/>
  <c r="G24" i="3" s="1"/>
  <c r="G15" i="1"/>
  <c r="H15" i="1"/>
  <c r="B34" i="1"/>
  <c r="B44" i="1" s="1"/>
  <c r="C42" i="1"/>
  <c r="B19" i="1"/>
  <c r="C22" i="1"/>
  <c r="C19" i="1"/>
  <c r="C15" i="1"/>
  <c r="E42" i="1"/>
  <c r="F42" i="1"/>
  <c r="D42" i="1"/>
  <c r="F22" i="1"/>
  <c r="D34" i="1"/>
  <c r="E22" i="1"/>
  <c r="E19" i="1"/>
  <c r="D19" i="1"/>
  <c r="D9" i="1"/>
  <c r="F19" i="1"/>
  <c r="F6" i="1"/>
  <c r="B42" i="1" l="1"/>
  <c r="B45" i="1"/>
  <c r="C45" i="1"/>
  <c r="D45" i="1"/>
  <c r="E45" i="1"/>
  <c r="F45" i="1"/>
  <c r="F8" i="4" l="1"/>
  <c r="F29" i="4" s="1"/>
  <c r="F34" i="1"/>
  <c r="F9" i="1"/>
  <c r="F15" i="1" s="1"/>
  <c r="F44" i="1" l="1"/>
  <c r="F9" i="5"/>
  <c r="F21" i="4"/>
  <c r="F23" i="4" s="1"/>
  <c r="F7" i="3"/>
  <c r="F10" i="3" s="1"/>
  <c r="F11" i="5" s="1"/>
  <c r="B7" i="3"/>
  <c r="B10" i="3" s="1"/>
  <c r="B14" i="3" s="1"/>
  <c r="C7" i="3"/>
  <c r="C10" i="3" s="1"/>
  <c r="C14" i="3" s="1"/>
  <c r="D7" i="3"/>
  <c r="D10" i="3" s="1"/>
  <c r="D14" i="3" s="1"/>
  <c r="E7" i="3"/>
  <c r="E10" i="3" s="1"/>
  <c r="E14" i="3" s="1"/>
  <c r="F14" i="3" l="1"/>
  <c r="F20" i="3" s="1"/>
  <c r="F24" i="3" l="1"/>
  <c r="F10" i="5"/>
  <c r="F7" i="5"/>
  <c r="F6" i="5"/>
  <c r="F12" i="5"/>
  <c r="E8" i="4"/>
  <c r="D8" i="4"/>
  <c r="C8" i="4"/>
  <c r="B8" i="4"/>
  <c r="E34" i="1"/>
  <c r="E44" i="1" s="1"/>
  <c r="E9" i="1"/>
  <c r="E6" i="1"/>
  <c r="C21" i="4" l="1"/>
  <c r="C23" i="4" s="1"/>
  <c r="C29" i="4"/>
  <c r="B21" i="4"/>
  <c r="B23" i="4" s="1"/>
  <c r="B29" i="4"/>
  <c r="D21" i="4"/>
  <c r="D23" i="4" s="1"/>
  <c r="D29" i="4"/>
  <c r="E29" i="4"/>
  <c r="E21" i="4"/>
  <c r="E23" i="4" s="1"/>
  <c r="E15" i="1"/>
  <c r="E20" i="3"/>
  <c r="E12" i="5" s="1"/>
  <c r="E11" i="5"/>
  <c r="D20" i="3"/>
  <c r="D11" i="5"/>
  <c r="B20" i="3"/>
  <c r="B24" i="3" s="1"/>
  <c r="B11" i="5"/>
  <c r="C20" i="3"/>
  <c r="C11" i="5"/>
  <c r="E9" i="5"/>
  <c r="B22" i="1"/>
  <c r="B9" i="1"/>
  <c r="B6" i="1"/>
  <c r="C6" i="1"/>
  <c r="C34" i="1"/>
  <c r="C44" i="1" s="1"/>
  <c r="C9" i="1"/>
  <c r="D6" i="1"/>
  <c r="D22" i="1"/>
  <c r="D9" i="5" s="1"/>
  <c r="D44" i="1"/>
  <c r="C9" i="5" l="1"/>
  <c r="B9" i="5"/>
  <c r="E6" i="5"/>
  <c r="E7" i="5"/>
  <c r="C24" i="3"/>
  <c r="C7" i="5"/>
  <c r="C10" i="5"/>
  <c r="C12" i="5"/>
  <c r="B10" i="5"/>
  <c r="B7" i="5"/>
  <c r="B12" i="5"/>
  <c r="E24" i="3"/>
  <c r="E10" i="5"/>
  <c r="D24" i="3"/>
  <c r="D7" i="5"/>
  <c r="D12" i="5"/>
  <c r="D10" i="5"/>
  <c r="D15" i="1"/>
  <c r="B15" i="1"/>
  <c r="B6" i="5" s="1"/>
  <c r="C6" i="5"/>
  <c r="D6" i="5" l="1"/>
</calcChain>
</file>

<file path=xl/sharedStrings.xml><?xml version="1.0" encoding="utf-8"?>
<sst xmlns="http://schemas.openxmlformats.org/spreadsheetml/2006/main" count="109" uniqueCount="78">
  <si>
    <t>Property ,Plant &amp; equipment</t>
  </si>
  <si>
    <t>Inventories</t>
  </si>
  <si>
    <t xml:space="preserve">Trade &amp; other Receivable </t>
  </si>
  <si>
    <t>Advance,Dposit &amp; Prepayments</t>
  </si>
  <si>
    <t>Goods- in-Transit</t>
  </si>
  <si>
    <t>Cash &amp; Cash Equivalent</t>
  </si>
  <si>
    <t>Tax Holiday Reserve</t>
  </si>
  <si>
    <t>Retained Earning</t>
  </si>
  <si>
    <t>Current Liabilities</t>
  </si>
  <si>
    <t>Trade Payable</t>
  </si>
  <si>
    <t>loan &amp; Advance</t>
  </si>
  <si>
    <t>Cash Credit/TR</t>
  </si>
  <si>
    <t>liabilities for Expenses</t>
  </si>
  <si>
    <t>Dividend payable</t>
  </si>
  <si>
    <t>CSR fund</t>
  </si>
  <si>
    <t>Liabilities for WPPF</t>
  </si>
  <si>
    <t>Liabilities for providend fund</t>
  </si>
  <si>
    <t>Income Tax payable</t>
  </si>
  <si>
    <t>Issued share Capital</t>
  </si>
  <si>
    <t>Gross Profit</t>
  </si>
  <si>
    <t>Administrative and Selling Expenses</t>
  </si>
  <si>
    <t>Other Income</t>
  </si>
  <si>
    <t>Financial cost</t>
  </si>
  <si>
    <t>Contribution to wPPF</t>
  </si>
  <si>
    <t>Imcome Tax Provision</t>
  </si>
  <si>
    <t>Payment for Costs &amp; Expenses</t>
  </si>
  <si>
    <t>Collection from Sales &amp; others</t>
  </si>
  <si>
    <t>Acquistion of Fixed Assests</t>
  </si>
  <si>
    <t>Pharma Aids Limited</t>
  </si>
  <si>
    <t>Debt to Equity</t>
  </si>
  <si>
    <t>Current Ratio</t>
  </si>
  <si>
    <t>Net Margin</t>
  </si>
  <si>
    <t>Operating Margin</t>
  </si>
  <si>
    <t>Current portion of long term loan</t>
  </si>
  <si>
    <t>CSR Fund</t>
  </si>
  <si>
    <t>Long Term Loan</t>
  </si>
  <si>
    <t>Dividend Payment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</si>
  <si>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</si>
  <si>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</si>
  <si>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</si>
  <si>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</si>
  <si>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</si>
  <si>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</si>
  <si>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</si>
  <si>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</si>
  <si>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</si>
  <si>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</si>
  <si>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</si>
  <si>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</si>
  <si>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</si>
  <si>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</si>
  <si>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</si>
  <si>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</si>
  <si>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</si>
  <si>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</si>
  <si>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</si>
  <si>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</si>
  <si>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</si>
  <si>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</si>
  <si>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</si>
  <si>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</si>
  <si>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</si>
  <si>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</si>
  <si>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</si>
  <si>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</si>
  <si>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</si>
  <si>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</si>
  <si>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</si>
  <si>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</si>
  <si>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</si>
  <si>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</si>
  <si>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</si>
  <si>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</si>
  <si>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As at Quarter end</t>
  </si>
  <si>
    <t>Quarter 3</t>
  </si>
  <si>
    <t>Quarter 2</t>
  </si>
  <si>
    <t>Quarter 1</t>
  </si>
  <si>
    <t>Disposal of Gas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</si>
</sst>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2" fillId="0" borderId="0" xfId="1" applyFill="1"/>
    <xf numFmtId="0" fontId="0" fillId="0" borderId="0" xfId="0" applyFill="1"/>
    <xf numFmtId="0" fontId="4" fillId="0" borderId="0" xfId="1" applyFont="1" applyFill="1"/>
    <xf numFmtId="2" fontId="0" fillId="0" borderId="0" xfId="0" applyNumberFormat="1"/>
    <xf numFmtId="10" fontId="0" fillId="0" borderId="0" xfId="2" applyNumberFormat="1" applyFont="1"/>
    <xf numFmtId="164" fontId="0" fillId="0" borderId="0" xfId="3" applyNumberFormat="1" applyFont="1"/>
    <xf numFmtId="164" fontId="5" fillId="0" borderId="0" xfId="3" applyNumberFormat="1" applyFont="1"/>
    <xf numFmtId="164" fontId="6" fillId="0" borderId="0" xfId="3" applyNumberFormat="1" applyFont="1"/>
    <xf numFmtId="2" fontId="1" fillId="0" borderId="0" xfId="0" applyNumberFormat="1" applyFont="1"/>
    <xf numFmtId="3" fontId="0" fillId="0" borderId="0" xfId="0" applyNumberFormat="1"/>
    <xf numFmtId="164" fontId="3" fillId="0" borderId="0" xfId="3" applyNumberFormat="1" applyFont="1"/>
    <xf numFmtId="164" fontId="1" fillId="0" borderId="0" xfId="3" applyNumberFormat="1" applyFont="1"/>
    <xf numFmtId="0" fontId="1" fillId="0" borderId="1" xfId="0" applyFont="1" applyBorder="1" applyAlignment="1">
      <alignment horizontal="left"/>
    </xf>
    <xf numFmtId="0" fontId="8" fillId="0" borderId="0" xfId="0" applyFont="1"/>
    <xf numFmtId="0" fontId="3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1" xfId="0" applyFont="1" applyBorder="1"/>
    <xf numFmtId="164" fontId="6" fillId="0" borderId="0" xfId="0" applyNumberFormat="1" applyFont="1"/>
    <xf numFmtId="2" fontId="6" fillId="0" borderId="0" xfId="0" applyNumberFormat="1" applyFont="1"/>
    <xf numFmtId="0" fontId="1" fillId="0" borderId="0" xfId="0" applyFont="1" applyBorder="1"/>
    <xf numFmtId="0" fontId="1" fillId="0" borderId="2" xfId="0" applyFont="1" applyBorder="1"/>
    <xf numFmtId="0" fontId="0" fillId="0" borderId="0" xfId="0" applyFont="1"/>
    <xf numFmtId="15" fontId="3" fillId="0" borderId="0" xfId="0" applyNumberFormat="1" applyFont="1" applyAlignment="1">
      <alignment horizontal="right"/>
    </xf>
    <xf numFmtId="0" fontId="10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4" fontId="7" fillId="0" borderId="0" xfId="3" applyNumberFormat="1" applyFont="1"/>
    <xf numFmtId="3" fontId="11" fillId="0" borderId="0" xfId="0" applyNumberFormat="1" applyFont="1"/>
    <xf numFmtId="0" fontId="11" fillId="0" borderId="0" xfId="0" applyFont="1" applyFill="1"/>
    <xf numFmtId="0" fontId="3" fillId="0" borderId="0" xfId="0" applyFont="1" applyFill="1" applyAlignment="1">
      <alignment horizontal="right"/>
    </xf>
    <xf numFmtId="164" fontId="11" fillId="0" borderId="0" xfId="3" applyNumberFormat="1" applyFont="1"/>
    <xf numFmtId="0" fontId="11" fillId="0" borderId="0" xfId="0" applyFont="1"/>
    <xf numFmtId="2" fontId="3" fillId="0" borderId="0" xfId="0" applyNumberFormat="1" applyFont="1"/>
    <xf numFmtId="15" fontId="0" fillId="0" borderId="0" xfId="0" applyNumberFormat="1"/>
    <xf numFmtId="0" fontId="1" fillId="0" borderId="0" xfId="0" applyFont="1" applyFill="1"/>
    <xf numFmtId="15" fontId="1" fillId="0" borderId="0" xfId="0" applyNumberFormat="1" applyFont="1"/>
    <xf numFmtId="0" fontId="0" fillId="0" borderId="0" xfId="0" applyFont="1" applyBorder="1"/>
    <xf numFmtId="0" fontId="1" fillId="0" borderId="0" xfId="0" applyFont="1" applyFill="1" applyAlignment="1">
      <alignment horizontal="center"/>
    </xf>
    <xf numFmtId="15" fontId="1" fillId="0" borderId="0" xfId="0" applyNumberFormat="1" applyFont="1" applyAlignment="1">
      <alignment horizontal="center"/>
    </xf>
  </cellXfs>
  <cellStyles count="4">
    <cellStyle name="Accent6" xfId="1" builtinId="49"/>
    <cellStyle name="Comma" xfId="3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xSplit="1" ySplit="4" topLeftCell="G32" activePane="bottomRight" state="frozen"/>
      <selection pane="topRight" activeCell="B1" sqref="B1"/>
      <selection pane="bottomLeft" activeCell="A4" sqref="A4"/>
      <selection pane="bottomRight" activeCell="H31" sqref="H31"/>
    </sheetView>
  </sheetViews>
  <sheetFormatPr defaultRowHeight="15" x14ac:dyDescent="0.25"/>
  <cols>
    <col min="1" max="1" width="43.140625" customWidth="1"/>
    <col min="2" max="2" width="16.140625" bestFit="1" customWidth="1"/>
    <col min="3" max="3" width="17.28515625" customWidth="1"/>
    <col min="4" max="8" width="16.140625" bestFit="1" customWidth="1"/>
  </cols>
  <sheetData>
    <row r="1" spans="1:8" ht="18.75" x14ac:dyDescent="0.3">
      <c r="A1" s="6" t="s">
        <v>28</v>
      </c>
    </row>
    <row r="2" spans="1:8" ht="18.75" x14ac:dyDescent="0.3">
      <c r="A2" s="10" t="s">
        <v>37</v>
      </c>
    </row>
    <row r="3" spans="1:8" ht="18.75" x14ac:dyDescent="0.3">
      <c r="A3" s="10" t="s">
        <v>38</v>
      </c>
      <c r="B3" s="31" t="s">
        <v>75</v>
      </c>
      <c r="C3" s="31" t="s">
        <v>74</v>
      </c>
      <c r="D3" s="32" t="s">
        <v>76</v>
      </c>
      <c r="E3" s="33" t="s">
        <v>75</v>
      </c>
      <c r="F3" s="33" t="s">
        <v>74</v>
      </c>
      <c r="G3" s="33" t="s">
        <v>76</v>
      </c>
      <c r="H3" s="33" t="s">
        <v>75</v>
      </c>
    </row>
    <row r="4" spans="1:8" ht="15.75" x14ac:dyDescent="0.25">
      <c r="A4" s="1"/>
      <c r="B4" s="30">
        <v>43100</v>
      </c>
      <c r="C4" s="30">
        <v>43190</v>
      </c>
      <c r="D4" s="30">
        <v>43373</v>
      </c>
      <c r="E4" s="30">
        <v>43465</v>
      </c>
      <c r="F4" s="30">
        <v>43555</v>
      </c>
      <c r="G4" s="41">
        <v>43738</v>
      </c>
      <c r="H4" s="41">
        <v>43830</v>
      </c>
    </row>
    <row r="5" spans="1:8" x14ac:dyDescent="0.25">
      <c r="A5" s="20" t="s">
        <v>39</v>
      </c>
      <c r="B5" s="13"/>
      <c r="C5" s="13"/>
      <c r="D5" s="13"/>
      <c r="E5" s="13"/>
      <c r="F5" s="13"/>
    </row>
    <row r="6" spans="1:8" ht="15.75" x14ac:dyDescent="0.25">
      <c r="A6" s="21" t="s">
        <v>40</v>
      </c>
      <c r="B6" s="14">
        <f t="shared" ref="B6:H6" si="0">SUM(B7:B8)</f>
        <v>62508526</v>
      </c>
      <c r="C6" s="14">
        <f t="shared" si="0"/>
        <v>61335827</v>
      </c>
      <c r="D6" s="14">
        <f t="shared" si="0"/>
        <v>84376453</v>
      </c>
      <c r="E6" s="14">
        <f t="shared" si="0"/>
        <v>83259449</v>
      </c>
      <c r="F6" s="14">
        <f t="shared" si="0"/>
        <v>80962248</v>
      </c>
      <c r="G6" s="14">
        <f t="shared" si="0"/>
        <v>79939828</v>
      </c>
      <c r="H6" s="14">
        <f t="shared" si="0"/>
        <v>78543698</v>
      </c>
    </row>
    <row r="7" spans="1:8" ht="15.75" x14ac:dyDescent="0.25">
      <c r="A7" t="s">
        <v>0</v>
      </c>
      <c r="B7" s="15">
        <v>62508526</v>
      </c>
      <c r="C7" s="15">
        <v>61335827</v>
      </c>
      <c r="D7" s="15">
        <v>84376453</v>
      </c>
      <c r="E7" s="15">
        <v>83259449</v>
      </c>
      <c r="F7" s="34">
        <v>80962248</v>
      </c>
      <c r="G7">
        <v>79939828</v>
      </c>
      <c r="H7">
        <v>78543698</v>
      </c>
    </row>
    <row r="8" spans="1:8" ht="15.75" x14ac:dyDescent="0.25">
      <c r="B8" s="15"/>
      <c r="C8" s="15"/>
      <c r="D8" s="15"/>
      <c r="E8" s="15"/>
      <c r="F8" s="13"/>
    </row>
    <row r="9" spans="1:8" ht="15.75" x14ac:dyDescent="0.25">
      <c r="A9" s="21" t="s">
        <v>41</v>
      </c>
      <c r="B9" s="14">
        <f t="shared" ref="B9:H9" si="1">SUM(B10:B14)</f>
        <v>194368626</v>
      </c>
      <c r="C9" s="14">
        <f t="shared" si="1"/>
        <v>209878583</v>
      </c>
      <c r="D9" s="14">
        <f>SUM(D10:D14)</f>
        <v>183991733</v>
      </c>
      <c r="E9" s="14">
        <f t="shared" si="1"/>
        <v>186221739</v>
      </c>
      <c r="F9" s="14">
        <f t="shared" si="1"/>
        <v>206302771</v>
      </c>
      <c r="G9" s="14">
        <f t="shared" si="1"/>
        <v>225667303</v>
      </c>
      <c r="H9" s="14">
        <f t="shared" si="1"/>
        <v>243177825</v>
      </c>
    </row>
    <row r="10" spans="1:8" ht="15.75" x14ac:dyDescent="0.25">
      <c r="A10" t="s">
        <v>1</v>
      </c>
      <c r="B10" s="15">
        <v>19618263</v>
      </c>
      <c r="C10" s="15">
        <v>20544572</v>
      </c>
      <c r="D10" s="15">
        <v>24112959</v>
      </c>
      <c r="E10" s="15">
        <v>23691526</v>
      </c>
      <c r="F10" s="13">
        <v>33371490</v>
      </c>
      <c r="G10" s="15">
        <v>23988699</v>
      </c>
      <c r="H10" s="15">
        <v>19555237</v>
      </c>
    </row>
    <row r="11" spans="1:8" ht="15.75" x14ac:dyDescent="0.25">
      <c r="A11" t="s">
        <v>2</v>
      </c>
      <c r="B11" s="15">
        <v>133000435</v>
      </c>
      <c r="C11" s="15">
        <v>127337538</v>
      </c>
      <c r="D11" s="15">
        <v>121059324</v>
      </c>
      <c r="E11" s="15">
        <v>135903693</v>
      </c>
      <c r="F11" s="13">
        <v>137649971</v>
      </c>
      <c r="G11" s="15">
        <v>154462055</v>
      </c>
      <c r="H11" s="15">
        <v>167754982</v>
      </c>
    </row>
    <row r="12" spans="1:8" ht="15.75" x14ac:dyDescent="0.25">
      <c r="A12" t="s">
        <v>3</v>
      </c>
      <c r="B12" s="15">
        <v>22722351</v>
      </c>
      <c r="C12" s="15">
        <v>26270012</v>
      </c>
      <c r="D12" s="15">
        <v>28273202</v>
      </c>
      <c r="E12" s="15">
        <v>15920021</v>
      </c>
      <c r="F12" s="13">
        <v>19873565</v>
      </c>
      <c r="G12" s="15">
        <v>25867742</v>
      </c>
      <c r="H12" s="15">
        <v>30342456</v>
      </c>
    </row>
    <row r="13" spans="1:8" ht="15.75" x14ac:dyDescent="0.25">
      <c r="A13" t="s">
        <v>4</v>
      </c>
      <c r="B13" s="15">
        <v>10930969</v>
      </c>
      <c r="C13" s="15">
        <v>30912003</v>
      </c>
      <c r="D13" s="15">
        <v>1210877</v>
      </c>
      <c r="E13" s="15">
        <v>2897257</v>
      </c>
      <c r="F13" s="13">
        <v>5772292</v>
      </c>
      <c r="G13" s="15">
        <v>5958802</v>
      </c>
      <c r="H13" s="15">
        <v>4676390</v>
      </c>
    </row>
    <row r="14" spans="1:8" ht="15.75" x14ac:dyDescent="0.25">
      <c r="A14" t="s">
        <v>5</v>
      </c>
      <c r="B14" s="15">
        <v>8096608</v>
      </c>
      <c r="C14" s="15">
        <v>4814458</v>
      </c>
      <c r="D14" s="15">
        <v>9335371</v>
      </c>
      <c r="E14" s="15">
        <v>7809242</v>
      </c>
      <c r="F14" s="13">
        <v>9635453</v>
      </c>
      <c r="G14" s="15">
        <v>15390005</v>
      </c>
      <c r="H14" s="15">
        <v>20848760</v>
      </c>
    </row>
    <row r="15" spans="1:8" ht="15.75" x14ac:dyDescent="0.25">
      <c r="A15" s="1"/>
      <c r="B15" s="14">
        <f>B6+B9</f>
        <v>256877152</v>
      </c>
      <c r="C15" s="14">
        <f>C6+C9</f>
        <v>271214410</v>
      </c>
      <c r="D15" s="14">
        <f>D6+D9</f>
        <v>268368186</v>
      </c>
      <c r="E15" s="14">
        <f>E6+E9</f>
        <v>269481188</v>
      </c>
      <c r="F15" s="14">
        <f>F6+F9</f>
        <v>287265019</v>
      </c>
      <c r="G15" s="14">
        <f t="shared" ref="G15:H15" si="2">G6+G9</f>
        <v>305607131</v>
      </c>
      <c r="H15" s="14">
        <f t="shared" si="2"/>
        <v>321721523</v>
      </c>
    </row>
    <row r="16" spans="1:8" ht="15.75" x14ac:dyDescent="0.25">
      <c r="B16" s="15"/>
      <c r="C16" s="15"/>
      <c r="D16" s="15"/>
      <c r="E16" s="15"/>
      <c r="F16" s="13"/>
    </row>
    <row r="17" spans="1:8" ht="15.75" x14ac:dyDescent="0.25">
      <c r="A17" s="22" t="s">
        <v>42</v>
      </c>
      <c r="B17" s="13"/>
      <c r="C17" s="13"/>
      <c r="D17" s="13"/>
      <c r="E17" s="13"/>
      <c r="F17" s="13"/>
    </row>
    <row r="18" spans="1:8" ht="15.75" x14ac:dyDescent="0.25">
      <c r="A18" s="23" t="s">
        <v>43</v>
      </c>
      <c r="B18" s="15"/>
      <c r="C18" s="15"/>
      <c r="D18" s="15"/>
      <c r="E18" s="15"/>
      <c r="F18" s="13"/>
    </row>
    <row r="19" spans="1:8" s="1" customFormat="1" ht="15.75" x14ac:dyDescent="0.25">
      <c r="A19" s="21" t="s">
        <v>44</v>
      </c>
      <c r="B19" s="14">
        <f>B20</f>
        <v>3800000</v>
      </c>
      <c r="C19" s="14">
        <f>C20</f>
        <v>3800000</v>
      </c>
      <c r="D19" s="14">
        <f>D20</f>
        <v>2600000</v>
      </c>
      <c r="E19" s="14">
        <f>E20</f>
        <v>0</v>
      </c>
      <c r="F19" s="19">
        <f>F20</f>
        <v>0</v>
      </c>
    </row>
    <row r="20" spans="1:8" ht="15.75" x14ac:dyDescent="0.25">
      <c r="A20" t="s">
        <v>35</v>
      </c>
      <c r="B20" s="15">
        <v>3800000</v>
      </c>
      <c r="C20" s="15">
        <v>3800000</v>
      </c>
      <c r="D20" s="15">
        <v>2600000</v>
      </c>
      <c r="E20" s="15"/>
      <c r="F20" s="13">
        <v>0</v>
      </c>
    </row>
    <row r="21" spans="1:8" ht="15.75" x14ac:dyDescent="0.25">
      <c r="B21" s="15"/>
      <c r="C21" s="15"/>
      <c r="D21" s="15"/>
      <c r="E21" s="15"/>
      <c r="F21" s="13"/>
    </row>
    <row r="22" spans="1:8" ht="15.75" x14ac:dyDescent="0.25">
      <c r="A22" s="21" t="s">
        <v>8</v>
      </c>
      <c r="B22" s="14">
        <f t="shared" ref="B22" si="3">SUM(B23:B32)</f>
        <v>84558299</v>
      </c>
      <c r="C22" s="14">
        <f>SUM(C23:C32)</f>
        <v>86018722</v>
      </c>
      <c r="D22" s="14">
        <f>SUM(D23:D32)</f>
        <v>61715378</v>
      </c>
      <c r="E22" s="14">
        <f>SUM(E23:E32)</f>
        <v>66621310</v>
      </c>
      <c r="F22" s="14">
        <f>SUM(F23:F32)</f>
        <v>71656943</v>
      </c>
      <c r="G22" s="14">
        <f t="shared" ref="G22" si="4">SUM(G23:G32)</f>
        <v>69548154</v>
      </c>
      <c r="H22" s="14">
        <f>SUM(H23:H32)</f>
        <v>85483243</v>
      </c>
    </row>
    <row r="23" spans="1:8" ht="15.75" x14ac:dyDescent="0.25">
      <c r="A23" t="s">
        <v>9</v>
      </c>
      <c r="B23" s="15">
        <v>2203374</v>
      </c>
      <c r="C23" s="15">
        <v>1777734</v>
      </c>
      <c r="D23" s="15">
        <v>1679675</v>
      </c>
      <c r="E23" s="15">
        <v>2190342</v>
      </c>
      <c r="F23" s="13">
        <v>1644814</v>
      </c>
      <c r="G23" s="15">
        <v>807676</v>
      </c>
      <c r="H23" s="13">
        <v>625936</v>
      </c>
    </row>
    <row r="24" spans="1:8" ht="15.75" x14ac:dyDescent="0.25">
      <c r="A24" t="s">
        <v>33</v>
      </c>
      <c r="B24" s="15">
        <v>600000</v>
      </c>
      <c r="C24" s="15">
        <v>300000</v>
      </c>
      <c r="D24" s="15">
        <v>900000</v>
      </c>
      <c r="E24" s="15">
        <v>3556225</v>
      </c>
      <c r="F24" s="13"/>
      <c r="H24" s="13"/>
    </row>
    <row r="25" spans="1:8" ht="15.75" x14ac:dyDescent="0.25">
      <c r="A25" t="s">
        <v>10</v>
      </c>
      <c r="B25" s="15">
        <v>2323429</v>
      </c>
      <c r="C25" s="15">
        <v>2396310</v>
      </c>
      <c r="D25" s="15">
        <v>3437131</v>
      </c>
      <c r="E25" s="15"/>
      <c r="F25" s="13">
        <v>3675319</v>
      </c>
      <c r="G25" s="15">
        <v>4689381</v>
      </c>
      <c r="H25" s="13">
        <v>4821596</v>
      </c>
    </row>
    <row r="26" spans="1:8" ht="15.75" x14ac:dyDescent="0.25">
      <c r="A26" t="s">
        <v>11</v>
      </c>
      <c r="B26" s="15">
        <v>18592082</v>
      </c>
      <c r="C26" s="15">
        <v>20045559</v>
      </c>
      <c r="D26" s="15">
        <v>11653</v>
      </c>
      <c r="E26" s="15"/>
      <c r="F26" s="13">
        <v>11584034</v>
      </c>
      <c r="G26" s="13">
        <v>1532975</v>
      </c>
      <c r="H26" s="13">
        <v>47880</v>
      </c>
    </row>
    <row r="27" spans="1:8" ht="15.75" x14ac:dyDescent="0.25">
      <c r="A27" t="s">
        <v>12</v>
      </c>
      <c r="B27" s="15">
        <v>15090881</v>
      </c>
      <c r="C27" s="15">
        <v>15973172</v>
      </c>
      <c r="D27" s="15">
        <v>16353675</v>
      </c>
      <c r="E27" s="15">
        <v>15493372</v>
      </c>
      <c r="F27" s="13">
        <v>18205389</v>
      </c>
      <c r="G27" s="15">
        <v>19517856</v>
      </c>
      <c r="H27" s="13">
        <v>14699506</v>
      </c>
    </row>
    <row r="28" spans="1:8" ht="15.75" x14ac:dyDescent="0.25">
      <c r="A28" t="s">
        <v>13</v>
      </c>
      <c r="B28" s="15">
        <v>22176758</v>
      </c>
      <c r="C28" s="15">
        <v>16358038</v>
      </c>
      <c r="D28" s="15">
        <v>12116208</v>
      </c>
      <c r="E28" s="15">
        <v>27708466</v>
      </c>
      <c r="F28" s="13">
        <v>15270375</v>
      </c>
      <c r="G28" s="15">
        <v>13775672</v>
      </c>
      <c r="H28" s="13">
        <v>29267194</v>
      </c>
    </row>
    <row r="29" spans="1:8" ht="15.75" x14ac:dyDescent="0.25">
      <c r="A29" t="s">
        <v>14</v>
      </c>
      <c r="B29" s="15"/>
      <c r="C29" s="15"/>
      <c r="D29" s="15"/>
      <c r="E29" s="15"/>
      <c r="F29" s="13"/>
      <c r="H29" s="13"/>
    </row>
    <row r="30" spans="1:8" ht="15.75" x14ac:dyDescent="0.25">
      <c r="A30" t="s">
        <v>17</v>
      </c>
      <c r="B30" s="15">
        <v>17306688</v>
      </c>
      <c r="C30" s="15">
        <v>21741216</v>
      </c>
      <c r="D30" s="15">
        <v>20896104</v>
      </c>
      <c r="E30" s="15">
        <v>10093866</v>
      </c>
      <c r="F30" s="13">
        <v>14413084</v>
      </c>
      <c r="G30" s="15">
        <v>21206795</v>
      </c>
      <c r="H30" s="13">
        <v>26559443</v>
      </c>
    </row>
    <row r="31" spans="1:8" ht="15.75" x14ac:dyDescent="0.25">
      <c r="A31" t="s">
        <v>15</v>
      </c>
      <c r="B31" s="15">
        <v>4242002</v>
      </c>
      <c r="C31" s="15">
        <v>5134399</v>
      </c>
      <c r="D31" s="15">
        <v>4446155</v>
      </c>
      <c r="E31" s="15">
        <v>5418240</v>
      </c>
      <c r="F31" s="13">
        <v>4396126</v>
      </c>
      <c r="G31" s="15">
        <v>4863385</v>
      </c>
      <c r="H31" s="13">
        <v>5933915</v>
      </c>
    </row>
    <row r="32" spans="1:8" ht="15.75" x14ac:dyDescent="0.25">
      <c r="A32" t="s">
        <v>16</v>
      </c>
      <c r="B32" s="15">
        <v>2023085</v>
      </c>
      <c r="C32" s="15">
        <v>2292294</v>
      </c>
      <c r="D32" s="15">
        <v>1874777</v>
      </c>
      <c r="E32" s="15">
        <v>2160799</v>
      </c>
      <c r="F32" s="13">
        <v>2467802</v>
      </c>
      <c r="G32" s="15">
        <v>3154414</v>
      </c>
      <c r="H32" s="13">
        <v>3527773</v>
      </c>
    </row>
    <row r="33" spans="1:9" ht="15.75" x14ac:dyDescent="0.25">
      <c r="B33" s="15"/>
      <c r="C33" s="15"/>
      <c r="D33" s="15"/>
      <c r="E33" s="15"/>
      <c r="F33" s="13"/>
    </row>
    <row r="34" spans="1:9" ht="15.75" x14ac:dyDescent="0.25">
      <c r="A34" s="21" t="s">
        <v>45</v>
      </c>
      <c r="B34" s="14">
        <f t="shared" ref="B34:H34" si="5">SUM(B35:B38)</f>
        <v>168518853</v>
      </c>
      <c r="C34" s="14">
        <f t="shared" si="5"/>
        <v>181395688</v>
      </c>
      <c r="D34" s="14">
        <f t="shared" si="5"/>
        <v>204052808</v>
      </c>
      <c r="E34" s="14">
        <f t="shared" si="5"/>
        <v>202859878</v>
      </c>
      <c r="F34" s="14">
        <f t="shared" si="5"/>
        <v>215608076</v>
      </c>
      <c r="G34" s="14">
        <f t="shared" si="5"/>
        <v>236058977</v>
      </c>
      <c r="H34" s="14">
        <f t="shared" si="5"/>
        <v>236238280</v>
      </c>
    </row>
    <row r="35" spans="1:9" ht="15.75" x14ac:dyDescent="0.25">
      <c r="A35" t="s">
        <v>18</v>
      </c>
      <c r="B35" s="15">
        <v>31200000</v>
      </c>
      <c r="C35" s="15">
        <v>31200000</v>
      </c>
      <c r="D35" s="15">
        <v>31200000</v>
      </c>
      <c r="E35" s="15">
        <v>31200000</v>
      </c>
      <c r="F35" s="13">
        <v>31200000</v>
      </c>
      <c r="G35" s="15">
        <v>31200000</v>
      </c>
      <c r="H35" s="13">
        <v>31200000</v>
      </c>
    </row>
    <row r="36" spans="1:9" ht="15.75" x14ac:dyDescent="0.25">
      <c r="A36" t="s">
        <v>6</v>
      </c>
      <c r="B36" s="15">
        <v>2867808</v>
      </c>
      <c r="C36" s="15">
        <v>2867808</v>
      </c>
      <c r="D36" s="15">
        <v>2867808</v>
      </c>
      <c r="E36" s="15">
        <v>2867808</v>
      </c>
      <c r="F36" s="13">
        <v>2867808</v>
      </c>
      <c r="G36" s="15">
        <v>2867808</v>
      </c>
      <c r="H36" s="13">
        <v>2867808</v>
      </c>
    </row>
    <row r="37" spans="1:9" ht="15.75" x14ac:dyDescent="0.25">
      <c r="A37" t="s">
        <v>34</v>
      </c>
      <c r="B37" s="15">
        <v>1661977</v>
      </c>
      <c r="C37" s="15">
        <v>1152849</v>
      </c>
      <c r="D37" s="15">
        <v>2025882</v>
      </c>
      <c r="E37" s="15">
        <v>2577678</v>
      </c>
      <c r="F37" s="13">
        <v>2698745</v>
      </c>
      <c r="G37" s="15">
        <v>2915839</v>
      </c>
      <c r="H37" s="15">
        <v>3038648</v>
      </c>
    </row>
    <row r="38" spans="1:9" ht="15.75" x14ac:dyDescent="0.25">
      <c r="A38" t="s">
        <v>7</v>
      </c>
      <c r="B38" s="15">
        <v>132789068</v>
      </c>
      <c r="C38" s="15">
        <v>146175031</v>
      </c>
      <c r="D38" s="15">
        <v>167959118</v>
      </c>
      <c r="E38" s="15">
        <v>166214392</v>
      </c>
      <c r="F38" s="13">
        <v>178841523</v>
      </c>
      <c r="G38" s="15">
        <v>199075330</v>
      </c>
      <c r="H38" s="15">
        <v>199131824</v>
      </c>
    </row>
    <row r="39" spans="1:9" ht="15.75" x14ac:dyDescent="0.25">
      <c r="B39" s="15"/>
      <c r="C39" s="15"/>
      <c r="D39" s="15"/>
      <c r="E39" s="15"/>
      <c r="F39" s="13"/>
    </row>
    <row r="40" spans="1:9" ht="15.75" x14ac:dyDescent="0.25">
      <c r="B40" s="15"/>
      <c r="C40" s="15"/>
      <c r="D40" s="15"/>
      <c r="E40" s="15"/>
      <c r="F40" s="13"/>
    </row>
    <row r="41" spans="1:9" ht="15.75" x14ac:dyDescent="0.25">
      <c r="B41" s="15"/>
      <c r="C41" s="15"/>
      <c r="D41" s="15"/>
      <c r="E41" s="15"/>
      <c r="F41" s="13"/>
    </row>
    <row r="42" spans="1:9" ht="15.75" x14ac:dyDescent="0.25">
      <c r="A42" s="1"/>
      <c r="B42" s="14">
        <f t="shared" ref="B42:C42" si="6">B34+B22+B19</f>
        <v>256877152</v>
      </c>
      <c r="C42" s="14">
        <f t="shared" si="6"/>
        <v>271214410</v>
      </c>
      <c r="D42" s="14">
        <f>D34+D22+D19</f>
        <v>268368186</v>
      </c>
      <c r="E42" s="14">
        <f t="shared" ref="E42:H42" si="7">E34+E22+E19</f>
        <v>269481188</v>
      </c>
      <c r="F42" s="14">
        <f t="shared" si="7"/>
        <v>287265019</v>
      </c>
      <c r="G42" s="14">
        <f t="shared" si="7"/>
        <v>305607131</v>
      </c>
      <c r="H42" s="14">
        <f t="shared" si="7"/>
        <v>321721523</v>
      </c>
    </row>
    <row r="43" spans="1:9" ht="15.75" x14ac:dyDescent="0.25">
      <c r="A43" s="1"/>
      <c r="B43" s="5"/>
      <c r="C43" s="5"/>
      <c r="D43" s="3"/>
      <c r="E43" s="3"/>
    </row>
    <row r="44" spans="1:9" ht="15.75" x14ac:dyDescent="0.25">
      <c r="A44" s="24" t="s">
        <v>46</v>
      </c>
      <c r="B44" s="26">
        <f>B34/B45</f>
        <v>54.012452884615385</v>
      </c>
      <c r="C44" s="26">
        <f t="shared" ref="C44:H44" si="8">C34/C45</f>
        <v>58.139643589743592</v>
      </c>
      <c r="D44" s="26">
        <f t="shared" si="8"/>
        <v>65.401541025641023</v>
      </c>
      <c r="E44" s="26">
        <f t="shared" si="8"/>
        <v>65.019191666666671</v>
      </c>
      <c r="F44" s="26">
        <f t="shared" si="8"/>
        <v>69.105152564102568</v>
      </c>
      <c r="G44" s="26">
        <f t="shared" si="8"/>
        <v>75.659928525641021</v>
      </c>
      <c r="H44" s="26">
        <f t="shared" si="8"/>
        <v>75.717397435897439</v>
      </c>
    </row>
    <row r="45" spans="1:9" ht="15.75" x14ac:dyDescent="0.25">
      <c r="A45" s="24" t="s">
        <v>47</v>
      </c>
      <c r="B45" s="25">
        <f t="shared" ref="B45:I45" si="9">B35/10</f>
        <v>3120000</v>
      </c>
      <c r="C45" s="25">
        <f t="shared" si="9"/>
        <v>3120000</v>
      </c>
      <c r="D45" s="25">
        <f t="shared" si="9"/>
        <v>3120000</v>
      </c>
      <c r="E45" s="25">
        <f t="shared" si="9"/>
        <v>3120000</v>
      </c>
      <c r="F45" s="25">
        <f t="shared" si="9"/>
        <v>3120000</v>
      </c>
      <c r="G45" s="25">
        <f t="shared" si="9"/>
        <v>3120000</v>
      </c>
      <c r="H45" s="25">
        <f t="shared" si="9"/>
        <v>3120000</v>
      </c>
      <c r="I45" s="25">
        <f t="shared" si="9"/>
        <v>0</v>
      </c>
    </row>
    <row r="46" spans="1:9" ht="15.75" x14ac:dyDescent="0.25">
      <c r="A46" s="1"/>
      <c r="B46" s="3"/>
      <c r="C46" s="3"/>
      <c r="D46" s="3"/>
      <c r="E46" s="3"/>
    </row>
    <row r="47" spans="1:9" ht="15.75" x14ac:dyDescent="0.25">
      <c r="B47" s="4"/>
      <c r="C47" s="4"/>
      <c r="D47" s="4"/>
      <c r="E47" s="4"/>
    </row>
    <row r="48" spans="1:9" ht="15.75" x14ac:dyDescent="0.25">
      <c r="A48" s="1"/>
      <c r="B48" s="3"/>
      <c r="C48" s="3"/>
      <c r="D48" s="3"/>
      <c r="E48" s="3"/>
    </row>
    <row r="49" spans="1:5" ht="15.75" x14ac:dyDescent="0.25">
      <c r="A49" s="1"/>
      <c r="B49" s="5"/>
      <c r="C49" s="5"/>
      <c r="D49" s="5"/>
      <c r="E49" s="5"/>
    </row>
    <row r="50" spans="1:5" ht="15.75" x14ac:dyDescent="0.25">
      <c r="B50" s="4"/>
      <c r="C50" s="4"/>
      <c r="D50" s="4"/>
      <c r="E50" s="4"/>
    </row>
    <row r="51" spans="1:5" ht="15.75" x14ac:dyDescent="0.25">
      <c r="A51" s="1"/>
      <c r="B51" s="3"/>
      <c r="C51" s="3"/>
      <c r="D51" s="3"/>
      <c r="E51" s="3"/>
    </row>
    <row r="52" spans="1:5" ht="15.75" x14ac:dyDescent="0.25">
      <c r="B52" s="4"/>
      <c r="C52" s="4"/>
      <c r="D52" s="4"/>
      <c r="E52" s="4"/>
    </row>
    <row r="53" spans="1:5" ht="15.75" x14ac:dyDescent="0.25">
      <c r="B53" s="4"/>
      <c r="C53" s="4"/>
      <c r="D53" s="4"/>
      <c r="E53" s="4"/>
    </row>
    <row r="54" spans="1:5" ht="15.75" x14ac:dyDescent="0.25">
      <c r="B54" s="4"/>
      <c r="C54" s="4"/>
      <c r="D54" s="4"/>
      <c r="E54" s="4"/>
    </row>
    <row r="55" spans="1:5" ht="15.75" x14ac:dyDescent="0.25">
      <c r="A55" s="1"/>
      <c r="B55" s="3"/>
      <c r="C55" s="3"/>
      <c r="D55" s="3"/>
      <c r="E55" s="3"/>
    </row>
    <row r="56" spans="1:5" ht="15.75" x14ac:dyDescent="0.25">
      <c r="A56" s="1"/>
      <c r="B56" s="5"/>
      <c r="C56" s="5"/>
      <c r="D56" s="5"/>
      <c r="E56" s="5"/>
    </row>
    <row r="57" spans="1:5" ht="15.75" x14ac:dyDescent="0.25">
      <c r="A57" s="1"/>
      <c r="B57" s="5"/>
      <c r="C57" s="5"/>
      <c r="D57" s="5"/>
      <c r="E57" s="5"/>
    </row>
    <row r="58" spans="1:5" ht="15.75" x14ac:dyDescent="0.25">
      <c r="B58" s="4"/>
      <c r="C58" s="4"/>
      <c r="D58" s="4"/>
      <c r="E58" s="4"/>
    </row>
    <row r="59" spans="1:5" ht="15.75" x14ac:dyDescent="0.25">
      <c r="B59" s="4"/>
      <c r="C59" s="4"/>
      <c r="D59" s="4"/>
      <c r="E59" s="4"/>
    </row>
    <row r="60" spans="1:5" ht="15.75" x14ac:dyDescent="0.25">
      <c r="B60" s="5"/>
      <c r="C60" s="5"/>
      <c r="D60" s="5"/>
      <c r="E60" s="5"/>
    </row>
    <row r="61" spans="1:5" ht="15.75" x14ac:dyDescent="0.25">
      <c r="A61" s="1"/>
      <c r="B61" s="5"/>
      <c r="C61" s="5"/>
      <c r="D61" s="5"/>
      <c r="E61" s="5"/>
    </row>
    <row r="62" spans="1:5" ht="15.75" x14ac:dyDescent="0.25">
      <c r="B62" s="4"/>
      <c r="C62" s="4"/>
      <c r="D62" s="4"/>
      <c r="E62" s="4"/>
    </row>
    <row r="63" spans="1:5" ht="15.75" x14ac:dyDescent="0.25">
      <c r="A63" s="1"/>
      <c r="B63" s="4"/>
      <c r="C63" s="4"/>
      <c r="D63" s="4"/>
      <c r="E63" s="4"/>
    </row>
    <row r="64" spans="1:5" ht="15.75" x14ac:dyDescent="0.25">
      <c r="B64" s="4"/>
      <c r="C64" s="4"/>
      <c r="D64" s="4"/>
      <c r="E64" s="4"/>
    </row>
    <row r="65" spans="1:5" ht="15.75" x14ac:dyDescent="0.25">
      <c r="B65" s="4"/>
      <c r="C65" s="4"/>
      <c r="D65" s="4"/>
      <c r="E65" s="4"/>
    </row>
    <row r="66" spans="1:5" ht="15.75" x14ac:dyDescent="0.25">
      <c r="A66" s="1"/>
      <c r="B66" s="3"/>
      <c r="C66" s="3"/>
      <c r="D66" s="3"/>
      <c r="E66" s="3"/>
    </row>
    <row r="67" spans="1:5" x14ac:dyDescent="0.25">
      <c r="A67" s="1"/>
    </row>
    <row r="69" spans="1:5" x14ac:dyDescent="0.25">
      <c r="A69" s="1"/>
      <c r="B69" s="7"/>
      <c r="C69" s="7"/>
      <c r="D69" s="7"/>
      <c r="E6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1" ySplit="4" topLeftCell="G5" activePane="bottomRight" state="frozen"/>
      <selection pane="topRight" activeCell="B1" sqref="B1"/>
      <selection pane="bottomLeft" activeCell="A4" sqref="A4"/>
      <selection pane="bottomRight" activeCell="H28" sqref="H28"/>
    </sheetView>
  </sheetViews>
  <sheetFormatPr defaultRowHeight="15.75" x14ac:dyDescent="0.25"/>
  <cols>
    <col min="1" max="1" width="41.85546875" bestFit="1" customWidth="1"/>
    <col min="2" max="4" width="16.140625" bestFit="1" customWidth="1"/>
    <col min="5" max="6" width="15.85546875" style="39" bestFit="1" customWidth="1"/>
    <col min="7" max="7" width="14.85546875" bestFit="1" customWidth="1"/>
    <col min="8" max="8" width="16.140625" bestFit="1" customWidth="1"/>
  </cols>
  <sheetData>
    <row r="1" spans="1:9" ht="18.75" x14ac:dyDescent="0.3">
      <c r="A1" s="6" t="s">
        <v>28</v>
      </c>
      <c r="B1" s="17"/>
      <c r="C1" s="17"/>
      <c r="D1" s="17"/>
      <c r="E1" s="35"/>
      <c r="F1" s="35"/>
    </row>
    <row r="2" spans="1:9" s="9" customFormat="1" x14ac:dyDescent="0.25">
      <c r="A2" s="2" t="s">
        <v>48</v>
      </c>
      <c r="B2" s="8"/>
      <c r="C2" s="8"/>
      <c r="D2" s="8"/>
      <c r="E2" s="36"/>
      <c r="F2" s="36"/>
    </row>
    <row r="3" spans="1:9" s="9" customFormat="1" x14ac:dyDescent="0.25">
      <c r="A3" s="2" t="s">
        <v>73</v>
      </c>
      <c r="B3" s="31" t="s">
        <v>75</v>
      </c>
      <c r="C3" s="31" t="s">
        <v>74</v>
      </c>
      <c r="D3" s="32" t="s">
        <v>76</v>
      </c>
      <c r="E3" s="37" t="s">
        <v>75</v>
      </c>
      <c r="F3" s="37" t="s">
        <v>74</v>
      </c>
      <c r="G3" s="42" t="s">
        <v>76</v>
      </c>
      <c r="H3" s="45" t="s">
        <v>75</v>
      </c>
    </row>
    <row r="4" spans="1:9" x14ac:dyDescent="0.25">
      <c r="B4" s="30">
        <v>43100</v>
      </c>
      <c r="C4" s="30">
        <v>43190</v>
      </c>
      <c r="D4" s="30">
        <v>43373</v>
      </c>
      <c r="E4" s="30">
        <v>43465</v>
      </c>
      <c r="F4" s="30">
        <v>43555</v>
      </c>
      <c r="G4" s="43">
        <v>43738</v>
      </c>
      <c r="H4" s="46">
        <v>43830</v>
      </c>
    </row>
    <row r="5" spans="1:9" x14ac:dyDescent="0.25">
      <c r="A5" s="24" t="s">
        <v>49</v>
      </c>
      <c r="B5" s="14">
        <v>86949888</v>
      </c>
      <c r="C5" s="14">
        <v>178904388</v>
      </c>
      <c r="D5" s="14">
        <v>66033797</v>
      </c>
      <c r="E5" s="18">
        <v>130432420</v>
      </c>
      <c r="F5" s="18">
        <v>195861423</v>
      </c>
      <c r="G5" s="18">
        <v>71868237</v>
      </c>
      <c r="H5" s="18">
        <v>146222706</v>
      </c>
      <c r="I5" s="18"/>
    </row>
    <row r="6" spans="1:9" x14ac:dyDescent="0.25">
      <c r="A6" t="s">
        <v>50</v>
      </c>
      <c r="B6" s="15">
        <v>54139921</v>
      </c>
      <c r="C6" s="15">
        <v>106573373</v>
      </c>
      <c r="D6" s="15">
        <v>39204934</v>
      </c>
      <c r="E6" s="38">
        <v>77118251</v>
      </c>
      <c r="F6" s="38">
        <v>113753919</v>
      </c>
      <c r="G6" s="13">
        <v>41956773</v>
      </c>
      <c r="H6" s="13">
        <v>87591595</v>
      </c>
    </row>
    <row r="7" spans="1:9" x14ac:dyDescent="0.25">
      <c r="A7" s="24" t="s">
        <v>19</v>
      </c>
      <c r="B7" s="14">
        <f t="shared" ref="B7:H7" si="0">B5-B6</f>
        <v>32809967</v>
      </c>
      <c r="C7" s="14">
        <f t="shared" si="0"/>
        <v>72331015</v>
      </c>
      <c r="D7" s="14">
        <f t="shared" si="0"/>
        <v>26828863</v>
      </c>
      <c r="E7" s="14">
        <f t="shared" si="0"/>
        <v>53314169</v>
      </c>
      <c r="F7" s="14">
        <f t="shared" si="0"/>
        <v>82107504</v>
      </c>
      <c r="G7" s="14">
        <f t="shared" si="0"/>
        <v>29911464</v>
      </c>
      <c r="H7" s="14">
        <f t="shared" si="0"/>
        <v>58631111</v>
      </c>
    </row>
    <row r="8" spans="1:9" x14ac:dyDescent="0.25">
      <c r="A8" s="24" t="s">
        <v>51</v>
      </c>
      <c r="B8" s="15"/>
      <c r="C8" s="15"/>
      <c r="D8" s="15"/>
      <c r="E8" s="38"/>
      <c r="F8" s="38"/>
      <c r="G8" s="13"/>
    </row>
    <row r="9" spans="1:9" x14ac:dyDescent="0.25">
      <c r="A9" t="s">
        <v>20</v>
      </c>
      <c r="B9" s="15">
        <v>9902980</v>
      </c>
      <c r="C9" s="15">
        <v>17836306</v>
      </c>
      <c r="D9" s="15">
        <v>6316953</v>
      </c>
      <c r="E9" s="38">
        <v>11569402</v>
      </c>
      <c r="F9" s="38">
        <v>22076560</v>
      </c>
      <c r="G9" s="13">
        <v>8598065</v>
      </c>
      <c r="H9" s="13">
        <v>14615170</v>
      </c>
    </row>
    <row r="10" spans="1:9" x14ac:dyDescent="0.25">
      <c r="A10" s="24" t="s">
        <v>52</v>
      </c>
      <c r="B10" s="14">
        <f t="shared" ref="B10:H10" si="1">B7-B9</f>
        <v>22906987</v>
      </c>
      <c r="C10" s="14">
        <f t="shared" si="1"/>
        <v>54494709</v>
      </c>
      <c r="D10" s="14">
        <f t="shared" si="1"/>
        <v>20511910</v>
      </c>
      <c r="E10" s="14">
        <f t="shared" si="1"/>
        <v>41744767</v>
      </c>
      <c r="F10" s="14">
        <f t="shared" si="1"/>
        <v>60030944</v>
      </c>
      <c r="G10" s="14">
        <f t="shared" si="1"/>
        <v>21313399</v>
      </c>
      <c r="H10" s="14">
        <f t="shared" si="1"/>
        <v>44015941</v>
      </c>
    </row>
    <row r="11" spans="1:9" x14ac:dyDescent="0.25">
      <c r="A11" s="28" t="s">
        <v>53</v>
      </c>
      <c r="B11" s="14"/>
      <c r="C11" s="14"/>
      <c r="D11" s="14"/>
      <c r="E11" s="14"/>
      <c r="F11" s="14"/>
      <c r="G11" s="13"/>
    </row>
    <row r="12" spans="1:9" x14ac:dyDescent="0.25">
      <c r="A12" t="s">
        <v>21</v>
      </c>
      <c r="B12" s="15">
        <v>13716</v>
      </c>
      <c r="C12" s="15">
        <v>52150</v>
      </c>
      <c r="D12" s="15"/>
      <c r="E12" s="38"/>
      <c r="F12" s="38">
        <v>10630</v>
      </c>
      <c r="G12" s="13"/>
      <c r="H12" s="13">
        <v>27331</v>
      </c>
    </row>
    <row r="13" spans="1:9" x14ac:dyDescent="0.25">
      <c r="A13" t="s">
        <v>22</v>
      </c>
      <c r="B13" s="15">
        <v>372628</v>
      </c>
      <c r="C13" s="15">
        <v>634368</v>
      </c>
      <c r="D13" s="15">
        <v>269783</v>
      </c>
      <c r="E13" s="38">
        <v>1088859</v>
      </c>
      <c r="F13" s="38">
        <v>1254401</v>
      </c>
      <c r="G13" s="13">
        <v>226576</v>
      </c>
      <c r="H13">
        <v>475328</v>
      </c>
    </row>
    <row r="14" spans="1:9" x14ac:dyDescent="0.25">
      <c r="A14" s="24" t="s">
        <v>54</v>
      </c>
      <c r="B14" s="14">
        <f t="shared" ref="B14:H14" si="2">B10+B12-B13</f>
        <v>22548075</v>
      </c>
      <c r="C14" s="14">
        <f t="shared" si="2"/>
        <v>53912491</v>
      </c>
      <c r="D14" s="14">
        <f t="shared" si="2"/>
        <v>20242127</v>
      </c>
      <c r="E14" s="14">
        <f t="shared" si="2"/>
        <v>40655908</v>
      </c>
      <c r="F14" s="14">
        <f t="shared" si="2"/>
        <v>58787173</v>
      </c>
      <c r="G14" s="14">
        <f t="shared" si="2"/>
        <v>21086823</v>
      </c>
      <c r="H14" s="14">
        <f t="shared" si="2"/>
        <v>43567944</v>
      </c>
    </row>
    <row r="15" spans="1:9" x14ac:dyDescent="0.25">
      <c r="A15" t="s">
        <v>23</v>
      </c>
      <c r="B15" s="15">
        <v>1073718</v>
      </c>
      <c r="C15" s="15">
        <v>2567261</v>
      </c>
      <c r="D15" s="15">
        <v>963911</v>
      </c>
      <c r="E15" s="38">
        <v>1935996</v>
      </c>
      <c r="F15" s="38">
        <v>2799389</v>
      </c>
      <c r="G15" s="13">
        <v>1004134</v>
      </c>
      <c r="H15">
        <v>2074664</v>
      </c>
    </row>
    <row r="16" spans="1:9" x14ac:dyDescent="0.25">
      <c r="A16" t="s">
        <v>77</v>
      </c>
      <c r="B16" s="15"/>
      <c r="C16" s="15"/>
      <c r="D16" s="15"/>
      <c r="E16" s="38"/>
      <c r="G16" s="38">
        <v>839056</v>
      </c>
      <c r="H16">
        <v>839056</v>
      </c>
    </row>
    <row r="17" spans="1:8" x14ac:dyDescent="0.25">
      <c r="A17" s="24" t="s">
        <v>55</v>
      </c>
      <c r="B17" s="14">
        <f t="shared" ref="B17:F17" si="3">B14-B15-B16</f>
        <v>21474357</v>
      </c>
      <c r="C17" s="14">
        <f t="shared" si="3"/>
        <v>51345230</v>
      </c>
      <c r="D17" s="14">
        <f t="shared" si="3"/>
        <v>19278216</v>
      </c>
      <c r="E17" s="14">
        <f t="shared" si="3"/>
        <v>38719912</v>
      </c>
      <c r="F17" s="14">
        <f t="shared" si="3"/>
        <v>55987784</v>
      </c>
      <c r="G17" s="14">
        <f>G14-G15-G16</f>
        <v>19243633</v>
      </c>
      <c r="H17" s="14">
        <f>H14-H15-H16</f>
        <v>40654224</v>
      </c>
    </row>
    <row r="18" spans="1:8" x14ac:dyDescent="0.25">
      <c r="A18" s="21" t="s">
        <v>56</v>
      </c>
      <c r="B18" s="14"/>
      <c r="C18" s="14"/>
      <c r="D18" s="14"/>
      <c r="E18" s="14"/>
      <c r="F18" s="14"/>
      <c r="G18" s="14"/>
    </row>
    <row r="19" spans="1:8" x14ac:dyDescent="0.25">
      <c r="A19" t="s">
        <v>24</v>
      </c>
      <c r="B19" s="15">
        <v>-5368589</v>
      </c>
      <c r="C19" s="15">
        <v>-12836307</v>
      </c>
      <c r="D19" s="15">
        <v>-4819554</v>
      </c>
      <c r="E19" s="38">
        <v>-9679978</v>
      </c>
      <c r="F19" s="38">
        <v>-13996946</v>
      </c>
      <c r="G19" s="13">
        <v>-4810908</v>
      </c>
      <c r="H19">
        <v>-10163556</v>
      </c>
    </row>
    <row r="20" spans="1:8" x14ac:dyDescent="0.25">
      <c r="A20" s="24" t="s">
        <v>57</v>
      </c>
      <c r="B20" s="14">
        <f t="shared" ref="B20" si="4">SUM(B17:B19)</f>
        <v>16105768</v>
      </c>
      <c r="C20" s="14">
        <f t="shared" ref="C20:H20" si="5">SUM(C17:C19)</f>
        <v>38508923</v>
      </c>
      <c r="D20" s="14">
        <f t="shared" si="5"/>
        <v>14458662</v>
      </c>
      <c r="E20" s="14">
        <f t="shared" si="5"/>
        <v>29039934</v>
      </c>
      <c r="F20" s="14">
        <f t="shared" si="5"/>
        <v>41990838</v>
      </c>
      <c r="G20" s="14">
        <f t="shared" si="5"/>
        <v>14432725</v>
      </c>
      <c r="H20" s="14">
        <f t="shared" si="5"/>
        <v>30490668</v>
      </c>
    </row>
    <row r="21" spans="1:8" x14ac:dyDescent="0.25">
      <c r="A21" s="27"/>
      <c r="B21" s="14"/>
      <c r="C21" s="14"/>
      <c r="D21" s="14"/>
      <c r="E21" s="14"/>
      <c r="F21" s="14"/>
      <c r="G21" s="13"/>
    </row>
    <row r="22" spans="1:8" x14ac:dyDescent="0.25">
      <c r="B22" s="5"/>
      <c r="C22" s="5"/>
      <c r="D22" s="5"/>
    </row>
    <row r="23" spans="1:8" x14ac:dyDescent="0.25">
      <c r="A23" s="1"/>
      <c r="B23" s="7"/>
      <c r="C23" s="7"/>
      <c r="D23" s="7"/>
    </row>
    <row r="24" spans="1:8" x14ac:dyDescent="0.25">
      <c r="A24" s="24" t="s">
        <v>58</v>
      </c>
      <c r="B24" s="16">
        <f>B20/('1'!B35/10)</f>
        <v>5.1621051282051278</v>
      </c>
      <c r="C24" s="16">
        <f>C20/('1'!C35/10)</f>
        <v>12.342603525641026</v>
      </c>
      <c r="D24" s="16">
        <f>D20/('1'!D35/10)</f>
        <v>4.6341865384615382</v>
      </c>
      <c r="E24" s="40">
        <f>E20/('1'!E35/10)</f>
        <v>9.3076711538461545</v>
      </c>
      <c r="F24" s="40">
        <f>F20/('1'!F35/10)</f>
        <v>13.458601923076923</v>
      </c>
      <c r="G24" s="40">
        <f>G20/('1'!G35/10)</f>
        <v>4.6258733974358979</v>
      </c>
      <c r="H24" s="40">
        <f>H20/('1'!H35/10)</f>
        <v>9.7726500000000005</v>
      </c>
    </row>
    <row r="25" spans="1:8" x14ac:dyDescent="0.25">
      <c r="A25" s="28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xSplit="1" ySplit="4" topLeftCell="H5" activePane="bottomRight" state="frozen"/>
      <selection pane="topRight" activeCell="B1" sqref="B1"/>
      <selection pane="bottomLeft" activeCell="A4" sqref="A4"/>
      <selection pane="bottomRight" activeCell="P17" sqref="P17"/>
    </sheetView>
  </sheetViews>
  <sheetFormatPr defaultRowHeight="15" x14ac:dyDescent="0.25"/>
  <cols>
    <col min="1" max="1" width="41.85546875" bestFit="1" customWidth="1"/>
    <col min="2" max="2" width="15.7109375" bestFit="1" customWidth="1"/>
    <col min="3" max="4" width="16.5703125" bestFit="1" customWidth="1"/>
    <col min="5" max="5" width="16.140625" customWidth="1"/>
    <col min="6" max="6" width="16.85546875" customWidth="1"/>
    <col min="7" max="7" width="15.140625" bestFit="1" customWidth="1"/>
    <col min="8" max="8" width="16.140625" bestFit="1" customWidth="1"/>
  </cols>
  <sheetData>
    <row r="1" spans="1:8" ht="18.75" x14ac:dyDescent="0.3">
      <c r="A1" s="6" t="s">
        <v>28</v>
      </c>
    </row>
    <row r="2" spans="1:8" ht="15.75" x14ac:dyDescent="0.25">
      <c r="A2" s="2" t="s">
        <v>60</v>
      </c>
    </row>
    <row r="3" spans="1:8" ht="15.75" x14ac:dyDescent="0.25">
      <c r="A3" s="2" t="s">
        <v>73</v>
      </c>
      <c r="B3" s="31" t="s">
        <v>75</v>
      </c>
      <c r="C3" s="31" t="s">
        <v>74</v>
      </c>
      <c r="D3" s="32" t="s">
        <v>76</v>
      </c>
      <c r="E3" s="33" t="s">
        <v>75</v>
      </c>
      <c r="F3" s="33" t="s">
        <v>74</v>
      </c>
      <c r="G3" s="33" t="s">
        <v>76</v>
      </c>
      <c r="H3" s="33" t="s">
        <v>75</v>
      </c>
    </row>
    <row r="4" spans="1:8" ht="15.75" x14ac:dyDescent="0.25">
      <c r="A4" s="1"/>
      <c r="B4" s="30">
        <v>43100</v>
      </c>
      <c r="C4" s="30">
        <v>43190</v>
      </c>
      <c r="D4" s="30">
        <v>43373</v>
      </c>
      <c r="E4" s="30">
        <v>43465</v>
      </c>
      <c r="F4" s="30">
        <v>43555</v>
      </c>
      <c r="G4" s="43">
        <v>43738</v>
      </c>
      <c r="H4" s="43">
        <v>43830</v>
      </c>
    </row>
    <row r="5" spans="1:8" ht="15.75" x14ac:dyDescent="0.25">
      <c r="A5" s="24" t="s">
        <v>61</v>
      </c>
      <c r="B5" s="18"/>
      <c r="C5" s="18"/>
      <c r="D5" s="18"/>
      <c r="E5" s="18"/>
      <c r="F5" s="13"/>
    </row>
    <row r="6" spans="1:8" ht="15.75" x14ac:dyDescent="0.25">
      <c r="A6" t="s">
        <v>26</v>
      </c>
      <c r="B6" s="15">
        <v>80194096</v>
      </c>
      <c r="C6" s="15">
        <v>121148434</v>
      </c>
      <c r="D6" s="15">
        <v>59046626</v>
      </c>
      <c r="E6" s="13">
        <v>119689114</v>
      </c>
      <c r="F6" s="13">
        <v>166863296</v>
      </c>
      <c r="G6">
        <v>59238076</v>
      </c>
      <c r="H6" s="13">
        <v>121540778</v>
      </c>
    </row>
    <row r="7" spans="1:8" ht="15.75" x14ac:dyDescent="0.25">
      <c r="A7" t="s">
        <v>25</v>
      </c>
      <c r="B7" s="15">
        <v>-69753403</v>
      </c>
      <c r="C7" s="15">
        <v>-114975747</v>
      </c>
      <c r="D7" s="15">
        <v>-40151025</v>
      </c>
      <c r="E7" s="13">
        <v>-85361621</v>
      </c>
      <c r="F7" s="13">
        <v>-142475181</v>
      </c>
      <c r="G7" s="15">
        <v>-39909286</v>
      </c>
      <c r="H7" s="15">
        <v>-78528506</v>
      </c>
    </row>
    <row r="8" spans="1:8" ht="15.75" x14ac:dyDescent="0.25">
      <c r="A8" s="1"/>
      <c r="B8" s="14">
        <f t="shared" ref="B8:H8" si="0">SUM(B6:B7)</f>
        <v>10440693</v>
      </c>
      <c r="C8" s="14">
        <f t="shared" si="0"/>
        <v>6172687</v>
      </c>
      <c r="D8" s="14">
        <f t="shared" si="0"/>
        <v>18895601</v>
      </c>
      <c r="E8" s="14">
        <f t="shared" si="0"/>
        <v>34327493</v>
      </c>
      <c r="F8" s="14">
        <f t="shared" si="0"/>
        <v>24388115</v>
      </c>
      <c r="G8" s="14">
        <f t="shared" si="0"/>
        <v>19328790</v>
      </c>
      <c r="H8" s="14">
        <f t="shared" si="0"/>
        <v>43012272</v>
      </c>
    </row>
    <row r="9" spans="1:8" ht="15.75" x14ac:dyDescent="0.25">
      <c r="A9" s="1"/>
      <c r="B9" s="15"/>
      <c r="C9" s="15"/>
      <c r="D9" s="15"/>
      <c r="E9" s="13"/>
      <c r="F9" s="13"/>
    </row>
    <row r="10" spans="1:8" ht="15.75" x14ac:dyDescent="0.25">
      <c r="A10" s="24" t="s">
        <v>62</v>
      </c>
      <c r="B10" s="15"/>
      <c r="C10" s="15"/>
      <c r="D10" s="15"/>
      <c r="E10" s="13"/>
      <c r="F10" s="13"/>
    </row>
    <row r="11" spans="1:8" ht="15.75" x14ac:dyDescent="0.25">
      <c r="A11" s="44" t="s">
        <v>77</v>
      </c>
      <c r="B11" s="15"/>
      <c r="C11" s="15"/>
      <c r="D11" s="15"/>
      <c r="E11" s="13"/>
      <c r="F11" s="13"/>
      <c r="G11">
        <v>300000</v>
      </c>
      <c r="H11">
        <v>300000</v>
      </c>
    </row>
    <row r="12" spans="1:8" ht="15.75" x14ac:dyDescent="0.25">
      <c r="A12" t="s">
        <v>27</v>
      </c>
      <c r="B12" s="15"/>
      <c r="C12" s="15">
        <v>-683621</v>
      </c>
      <c r="D12" s="15">
        <v>-386835</v>
      </c>
      <c r="E12" s="13">
        <v>-1425948</v>
      </c>
      <c r="F12" s="13">
        <v>-1551648</v>
      </c>
      <c r="G12">
        <v>-4288702</v>
      </c>
      <c r="H12">
        <v>-5000084</v>
      </c>
    </row>
    <row r="13" spans="1:8" s="1" customFormat="1" ht="15.75" x14ac:dyDescent="0.25">
      <c r="B13" s="14">
        <f t="shared" ref="B13:F13" si="1">SUM(B11:B12)</f>
        <v>0</v>
      </c>
      <c r="C13" s="14">
        <f t="shared" si="1"/>
        <v>-683621</v>
      </c>
      <c r="D13" s="14">
        <f t="shared" si="1"/>
        <v>-386835</v>
      </c>
      <c r="E13" s="14">
        <f t="shared" si="1"/>
        <v>-1425948</v>
      </c>
      <c r="F13" s="14">
        <f t="shared" si="1"/>
        <v>-1551648</v>
      </c>
      <c r="G13" s="14">
        <f>SUM(G11:G12)</f>
        <v>-3988702</v>
      </c>
      <c r="H13" s="14">
        <f>SUM(H11:H12)</f>
        <v>-4700084</v>
      </c>
    </row>
    <row r="14" spans="1:8" ht="15.75" x14ac:dyDescent="0.25">
      <c r="B14" s="15"/>
      <c r="C14" s="15"/>
      <c r="D14" s="15"/>
      <c r="E14" s="13"/>
      <c r="F14" s="13"/>
    </row>
    <row r="15" spans="1:8" ht="15.75" x14ac:dyDescent="0.25">
      <c r="A15" s="24" t="s">
        <v>63</v>
      </c>
      <c r="B15" s="15"/>
      <c r="C15" s="15"/>
      <c r="D15" s="15"/>
      <c r="E15" s="13"/>
      <c r="F15" s="13"/>
    </row>
    <row r="16" spans="1:8" ht="15.75" x14ac:dyDescent="0.25">
      <c r="A16" t="s">
        <v>11</v>
      </c>
      <c r="B16" s="15">
        <v>116984</v>
      </c>
      <c r="C16" s="15">
        <v>1570461</v>
      </c>
      <c r="D16" s="15">
        <v>-14875439</v>
      </c>
      <c r="E16" s="13">
        <v>-14887092</v>
      </c>
      <c r="F16" s="13">
        <v>-3303058</v>
      </c>
      <c r="G16" s="13">
        <v>-9734436</v>
      </c>
      <c r="H16" s="13">
        <v>-11219531</v>
      </c>
    </row>
    <row r="17" spans="1:8" ht="15.75" x14ac:dyDescent="0.25">
      <c r="A17" t="s">
        <v>34</v>
      </c>
      <c r="B17" s="15">
        <v>-216000</v>
      </c>
      <c r="C17" s="15"/>
      <c r="D17" s="15"/>
      <c r="E17" s="13">
        <v>-307225</v>
      </c>
      <c r="F17" s="13"/>
      <c r="H17" s="13">
        <v>-428250</v>
      </c>
    </row>
    <row r="18" spans="1:8" ht="15.75" x14ac:dyDescent="0.25">
      <c r="A18" s="29" t="s">
        <v>36</v>
      </c>
      <c r="B18" s="15">
        <v>-10920000</v>
      </c>
      <c r="C18" s="15">
        <v>-10920000</v>
      </c>
      <c r="D18" s="15"/>
      <c r="E18" s="13">
        <v>-15600000</v>
      </c>
      <c r="F18" s="13">
        <v>-15600000</v>
      </c>
      <c r="H18" s="13">
        <v>-15600000</v>
      </c>
    </row>
    <row r="19" spans="1:8" s="1" customFormat="1" x14ac:dyDescent="0.25">
      <c r="B19" s="19">
        <f t="shared" ref="B19:G19" si="2">B16+B18+B17</f>
        <v>-11019016</v>
      </c>
      <c r="C19" s="19">
        <f t="shared" si="2"/>
        <v>-9349539</v>
      </c>
      <c r="D19" s="19">
        <f t="shared" si="2"/>
        <v>-14875439</v>
      </c>
      <c r="E19" s="19">
        <f t="shared" si="2"/>
        <v>-30794317</v>
      </c>
      <c r="F19" s="19">
        <f t="shared" si="2"/>
        <v>-18903058</v>
      </c>
      <c r="G19" s="19">
        <f t="shared" si="2"/>
        <v>-9734436</v>
      </c>
      <c r="H19" s="19">
        <f>H16+H18+H17</f>
        <v>-27247781</v>
      </c>
    </row>
    <row r="20" spans="1:8" s="1" customFormat="1" ht="15.75" x14ac:dyDescent="0.25">
      <c r="B20" s="14"/>
      <c r="C20" s="14"/>
      <c r="D20" s="14"/>
      <c r="E20" s="19"/>
      <c r="F20" s="19"/>
    </row>
    <row r="21" spans="1:8" s="1" customFormat="1" x14ac:dyDescent="0.25">
      <c r="A21" s="1" t="s">
        <v>64</v>
      </c>
      <c r="B21" s="19">
        <f t="shared" ref="B21:D21" si="3">B8+B13+B19</f>
        <v>-578323</v>
      </c>
      <c r="C21" s="19">
        <f t="shared" si="3"/>
        <v>-3860473</v>
      </c>
      <c r="D21" s="19">
        <f t="shared" si="3"/>
        <v>3633327</v>
      </c>
      <c r="E21" s="19">
        <f>E8+E13+E19</f>
        <v>2107228</v>
      </c>
      <c r="F21" s="19">
        <f>F8+F13+F19</f>
        <v>3933409</v>
      </c>
      <c r="G21" s="19">
        <f>G8+G13+G19</f>
        <v>5605652</v>
      </c>
      <c r="H21" s="19">
        <f>H8+H13+H19</f>
        <v>11064407</v>
      </c>
    </row>
    <row r="22" spans="1:8" ht="15.75" x14ac:dyDescent="0.25">
      <c r="A22" s="28" t="s">
        <v>65</v>
      </c>
      <c r="B22" s="15">
        <v>8674931</v>
      </c>
      <c r="C22" s="15">
        <v>8674931</v>
      </c>
      <c r="D22" s="15">
        <v>5702044</v>
      </c>
      <c r="E22" s="13">
        <v>5702044</v>
      </c>
      <c r="F22" s="13">
        <v>5702044</v>
      </c>
      <c r="G22" s="15">
        <v>9784353</v>
      </c>
      <c r="H22" s="15">
        <v>9784353</v>
      </c>
    </row>
    <row r="23" spans="1:8" ht="15.75" x14ac:dyDescent="0.25">
      <c r="A23" s="24" t="s">
        <v>66</v>
      </c>
      <c r="B23" s="14">
        <f t="shared" ref="B23" si="4">SUM(B21:B22)</f>
        <v>8096608</v>
      </c>
      <c r="C23" s="14">
        <f t="shared" ref="C23:H23" si="5">SUM(C21:C22)</f>
        <v>4814458</v>
      </c>
      <c r="D23" s="14">
        <f t="shared" si="5"/>
        <v>9335371</v>
      </c>
      <c r="E23" s="14">
        <f t="shared" si="5"/>
        <v>7809272</v>
      </c>
      <c r="F23" s="14">
        <f t="shared" si="5"/>
        <v>9635453</v>
      </c>
      <c r="G23" s="14">
        <f t="shared" si="5"/>
        <v>15390005</v>
      </c>
      <c r="H23" s="14">
        <f t="shared" si="5"/>
        <v>20848760</v>
      </c>
    </row>
    <row r="24" spans="1:8" x14ac:dyDescent="0.25">
      <c r="A24" s="1"/>
      <c r="B24" s="13"/>
      <c r="C24" s="13"/>
      <c r="D24" s="13"/>
      <c r="E24" s="13"/>
      <c r="F24" s="13"/>
    </row>
    <row r="25" spans="1:8" x14ac:dyDescent="0.25">
      <c r="B25" s="13"/>
      <c r="C25" s="13"/>
      <c r="D25" s="13"/>
      <c r="E25" s="13"/>
      <c r="F25" s="13"/>
    </row>
    <row r="26" spans="1:8" x14ac:dyDescent="0.25">
      <c r="A26" s="1"/>
      <c r="B26" s="7"/>
      <c r="C26" s="7"/>
      <c r="D26" s="7"/>
    </row>
    <row r="29" spans="1:8" x14ac:dyDescent="0.25">
      <c r="A29" s="24" t="s">
        <v>67</v>
      </c>
      <c r="B29" s="11">
        <f>B8/('1'!B35/10)</f>
        <v>3.3463759615384614</v>
      </c>
      <c r="C29" s="11">
        <f>C8/('1'!C35/10)</f>
        <v>1.9784253205128206</v>
      </c>
      <c r="D29" s="11">
        <f>D8/('1'!D35/10)</f>
        <v>6.0562823717948717</v>
      </c>
      <c r="E29" s="11">
        <f>E8/('1'!E35/10)</f>
        <v>11.002401602564102</v>
      </c>
      <c r="F29" s="11">
        <f>F8/('1'!F35/10)</f>
        <v>7.8167035256410253</v>
      </c>
      <c r="G29" s="11">
        <f>G8/('1'!G35/10)</f>
        <v>6.195125</v>
      </c>
      <c r="H29" s="11">
        <f>H8/('1'!H35/10)</f>
        <v>13.785984615384615</v>
      </c>
    </row>
    <row r="30" spans="1:8" x14ac:dyDescent="0.25">
      <c r="A30" s="24" t="s">
        <v>68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7" sqref="C17"/>
    </sheetView>
  </sheetViews>
  <sheetFormatPr defaultRowHeight="15" x14ac:dyDescent="0.25"/>
  <cols>
    <col min="1" max="1" width="31" customWidth="1"/>
    <col min="2" max="2" width="12.7109375" customWidth="1"/>
    <col min="3" max="3" width="14.85546875" customWidth="1"/>
    <col min="4" max="4" width="13.7109375" customWidth="1"/>
    <col min="5" max="6" width="12.85546875" customWidth="1"/>
  </cols>
  <sheetData>
    <row r="1" spans="1:6" ht="18.75" x14ac:dyDescent="0.3">
      <c r="A1" s="6" t="s">
        <v>28</v>
      </c>
    </row>
    <row r="2" spans="1:6" x14ac:dyDescent="0.25">
      <c r="A2" s="1" t="s">
        <v>69</v>
      </c>
    </row>
    <row r="3" spans="1:6" ht="15.75" x14ac:dyDescent="0.25">
      <c r="A3" s="2" t="s">
        <v>73</v>
      </c>
    </row>
    <row r="4" spans="1:6" x14ac:dyDescent="0.25">
      <c r="B4" s="31" t="s">
        <v>75</v>
      </c>
      <c r="C4" s="31" t="s">
        <v>74</v>
      </c>
      <c r="D4" s="32" t="s">
        <v>76</v>
      </c>
      <c r="E4" s="33" t="s">
        <v>75</v>
      </c>
      <c r="F4" s="33" t="s">
        <v>74</v>
      </c>
    </row>
    <row r="5" spans="1:6" ht="15.75" x14ac:dyDescent="0.25">
      <c r="A5" s="1"/>
      <c r="B5" s="30">
        <v>43100</v>
      </c>
      <c r="C5" s="30">
        <v>43190</v>
      </c>
      <c r="D5" s="30">
        <v>43373</v>
      </c>
      <c r="E5" s="30">
        <v>43465</v>
      </c>
      <c r="F5" s="30">
        <v>43555</v>
      </c>
    </row>
    <row r="6" spans="1:6" x14ac:dyDescent="0.25">
      <c r="A6" s="29" t="s">
        <v>70</v>
      </c>
      <c r="B6" s="12">
        <f>'2'!B20/'1'!B15</f>
        <v>6.2698328265489336E-2</v>
      </c>
      <c r="C6" s="12">
        <f>'2'!C20/'1'!C15</f>
        <v>0.14198700946605308</v>
      </c>
      <c r="D6" s="12">
        <f>'2'!D20/'1'!D15</f>
        <v>5.3876214671734597E-2</v>
      </c>
      <c r="E6" s="12">
        <f>'2'!E20/'1'!E15</f>
        <v>0.10776237931680782</v>
      </c>
      <c r="F6" s="12">
        <f>'2'!F20/'1'!F15</f>
        <v>0.14617456085037628</v>
      </c>
    </row>
    <row r="7" spans="1:6" x14ac:dyDescent="0.25">
      <c r="A7" s="29" t="s">
        <v>71</v>
      </c>
      <c r="B7" s="12">
        <f>'2'!B20/'1'!B34</f>
        <v>9.5572499535111363E-2</v>
      </c>
      <c r="C7" s="12">
        <f>'2'!C20/'1'!C34</f>
        <v>0.21229238370870204</v>
      </c>
      <c r="D7" s="12">
        <f>'2'!D20/'1'!D34</f>
        <v>7.0857451763172999E-2</v>
      </c>
      <c r="E7" s="12">
        <f>'2'!E20/'1'!E34</f>
        <v>0.14315267408373381</v>
      </c>
      <c r="F7" s="12">
        <f>'2'!F20/'1'!F34</f>
        <v>0.19475540424561832</v>
      </c>
    </row>
    <row r="8" spans="1:6" x14ac:dyDescent="0.25">
      <c r="A8" s="29" t="s">
        <v>29</v>
      </c>
    </row>
    <row r="9" spans="1:6" x14ac:dyDescent="0.25">
      <c r="A9" s="29" t="s">
        <v>30</v>
      </c>
      <c r="B9" s="11">
        <f>'1'!B9/'1'!B22</f>
        <v>2.2986345314254724</v>
      </c>
      <c r="C9" s="11">
        <f>'1'!C9/'1'!C22</f>
        <v>2.4399174751747648</v>
      </c>
      <c r="D9" s="11">
        <f>'1'!D9/'1'!D22</f>
        <v>2.9812947593061812</v>
      </c>
      <c r="E9" s="11">
        <f>'1'!E9/'1'!E22</f>
        <v>2.7952278182461439</v>
      </c>
      <c r="F9" s="11">
        <f>'1'!F9/'1'!F22</f>
        <v>2.8790339409260035</v>
      </c>
    </row>
    <row r="10" spans="1:6" x14ac:dyDescent="0.25">
      <c r="A10" s="29" t="s">
        <v>31</v>
      </c>
      <c r="B10" s="12">
        <f>'2'!B20/'2'!B5</f>
        <v>0.18523046286155079</v>
      </c>
      <c r="C10" s="12">
        <f>'2'!C20/'2'!C5</f>
        <v>0.21524862207404327</v>
      </c>
      <c r="D10" s="12">
        <f>'2'!D20/'2'!D5</f>
        <v>0.21895851301720543</v>
      </c>
      <c r="E10" s="12">
        <f>'2'!E20/'2'!E5</f>
        <v>0.22264352681641572</v>
      </c>
      <c r="F10" s="12">
        <f>'2'!F20/'2'!F5</f>
        <v>0.2143905489750271</v>
      </c>
    </row>
    <row r="11" spans="1:6" x14ac:dyDescent="0.25">
      <c r="A11" t="s">
        <v>32</v>
      </c>
      <c r="B11" s="12">
        <f>'2'!B10/'2'!B5</f>
        <v>0.26345044860782341</v>
      </c>
      <c r="C11" s="12">
        <f>'2'!C10/'2'!C5</f>
        <v>0.30460241701841323</v>
      </c>
      <c r="D11" s="12">
        <f>'2'!D10/'2'!D5</f>
        <v>0.31062745036454592</v>
      </c>
      <c r="E11" s="12">
        <f>'2'!E10/'2'!E5</f>
        <v>0.32004901082108267</v>
      </c>
      <c r="F11" s="12">
        <f>'2'!F10/'2'!F5</f>
        <v>0.30649702774803184</v>
      </c>
    </row>
    <row r="12" spans="1:6" x14ac:dyDescent="0.25">
      <c r="A12" s="29" t="s">
        <v>72</v>
      </c>
      <c r="B12" s="12">
        <f>'2'!B20/'1'!B34</f>
        <v>9.5572499535111363E-2</v>
      </c>
      <c r="C12" s="12">
        <f>'2'!C20/'1'!C34</f>
        <v>0.21229238370870204</v>
      </c>
      <c r="D12" s="12">
        <f>'2'!D20/'1'!D34</f>
        <v>7.0857451763172999E-2</v>
      </c>
      <c r="E12" s="12">
        <f>'2'!E20/'1'!E34</f>
        <v>0.14315267408373381</v>
      </c>
      <c r="F12" s="12">
        <f>'2'!F20/'1'!F34</f>
        <v>0.19475540424561832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2018-02-14T07:21:35Z</dcterms:created>
  <dcterms:modified xsi:type="dcterms:W3CDTF">2020-04-12T10:54:11Z</dcterms:modified>
</cp:coreProperties>
</file>