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35" i="1" l="1"/>
  <c r="E35" i="1"/>
  <c r="F13" i="1"/>
  <c r="F26" i="1"/>
  <c r="F35" i="1"/>
  <c r="B26" i="3"/>
  <c r="C26" i="3"/>
  <c r="D26" i="3"/>
  <c r="E26" i="3"/>
  <c r="B36" i="2"/>
  <c r="C36" i="2"/>
  <c r="D36" i="2"/>
  <c r="E36" i="2"/>
  <c r="C35" i="1"/>
  <c r="B20" i="1"/>
  <c r="C20" i="1"/>
  <c r="D20" i="1"/>
  <c r="E20" i="1"/>
  <c r="F20" i="1"/>
  <c r="C13" i="1"/>
  <c r="C26" i="1" s="1"/>
  <c r="D13" i="1"/>
  <c r="E13" i="1"/>
  <c r="B13" i="1"/>
  <c r="B26" i="1" l="1"/>
  <c r="D26" i="1"/>
  <c r="E26" i="1"/>
  <c r="F26" i="3"/>
  <c r="F19" i="3"/>
  <c r="F15" i="3"/>
  <c r="F9" i="3"/>
  <c r="F25" i="3" s="1"/>
  <c r="F36" i="2"/>
  <c r="F12" i="2"/>
  <c r="F16" i="2" s="1"/>
  <c r="F18" i="2"/>
  <c r="F38" i="1"/>
  <c r="F37" i="1"/>
  <c r="F21" i="3" l="1"/>
  <c r="F23" i="3" s="1"/>
  <c r="F30" i="2"/>
  <c r="F33" i="2" s="1"/>
  <c r="F35" i="2" s="1"/>
  <c r="B38" i="1" l="1"/>
  <c r="C38" i="1"/>
  <c r="D38" i="1"/>
  <c r="E38" i="1"/>
  <c r="B18" i="2" l="1"/>
  <c r="C18" i="2"/>
  <c r="D18" i="2"/>
  <c r="E18" i="2"/>
  <c r="B12" i="2"/>
  <c r="B16" i="2" s="1"/>
  <c r="C12" i="2"/>
  <c r="C16" i="2" s="1"/>
  <c r="D12" i="2"/>
  <c r="D16" i="2" s="1"/>
  <c r="E12" i="2"/>
  <c r="E16" i="2" s="1"/>
  <c r="B19" i="3"/>
  <c r="C19" i="3"/>
  <c r="D19" i="3"/>
  <c r="E19" i="3"/>
  <c r="B15" i="3"/>
  <c r="C15" i="3"/>
  <c r="D15" i="3"/>
  <c r="E15" i="3"/>
  <c r="B9" i="3"/>
  <c r="C9" i="3"/>
  <c r="D9" i="3"/>
  <c r="E9" i="3"/>
  <c r="E30" i="2" l="1"/>
  <c r="E33" i="2" s="1"/>
  <c r="B30" i="2"/>
  <c r="B33" i="2" s="1"/>
  <c r="B35" i="2" s="1"/>
  <c r="C30" i="2"/>
  <c r="C33" i="2" s="1"/>
  <c r="C35" i="2" s="1"/>
  <c r="C21" i="3"/>
  <c r="C23" i="3" s="1"/>
  <c r="B21" i="3"/>
  <c r="B23" i="3" s="1"/>
  <c r="E21" i="3"/>
  <c r="E23" i="3" s="1"/>
  <c r="D21" i="3"/>
  <c r="D23" i="3" s="1"/>
  <c r="D30" i="2"/>
  <c r="D33" i="2" s="1"/>
  <c r="B25" i="3"/>
  <c r="B35" i="1"/>
  <c r="B37" i="1" l="1"/>
  <c r="D25" i="3"/>
  <c r="E25" i="3"/>
  <c r="C25" i="3"/>
  <c r="D35" i="2"/>
  <c r="E35" i="2"/>
  <c r="D37" i="1"/>
  <c r="E37" i="1"/>
  <c r="C37" i="1"/>
</calcChain>
</file>

<file path=xl/sharedStrings.xml><?xml version="1.0" encoding="utf-8"?>
<sst xmlns="http://schemas.openxmlformats.org/spreadsheetml/2006/main" count="99" uniqueCount="82">
  <si>
    <t>Phoenix Insurance Company Ltd.</t>
  </si>
  <si>
    <t>Revaluation Reserve</t>
  </si>
  <si>
    <t>-</t>
  </si>
  <si>
    <t>Premium on Right Share/ Share Premium</t>
  </si>
  <si>
    <t>Reserve &amp; Surplus</t>
  </si>
  <si>
    <t>Deposit Premium</t>
  </si>
  <si>
    <t>Deferred Liability For Gratuity</t>
  </si>
  <si>
    <t>Reserve For Corporate Social Responsibility (CSR)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</si>
  <si>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</si>
  <si>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</si>
  <si>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</si>
  <si>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</si>
  <si>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</si>
  <si>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</si>
  <si>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Inventories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</si>
  <si>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</si>
  <si>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</si>
  <si>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</si>
  <si>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</si>
  <si>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</si>
  <si>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Income Statement</t>
  </si>
  <si>
    <t>Profit/(Loss) on Sale of Shares</t>
  </si>
  <si>
    <t>Dividend Income</t>
  </si>
  <si>
    <t>Interest Income</t>
  </si>
  <si>
    <t>Profit/Loss Transferred From:</t>
  </si>
  <si>
    <t>Fire Revenue Account</t>
  </si>
  <si>
    <t>Marine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</si>
  <si>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</si>
  <si>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</si>
  <si>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</si>
  <si>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</si>
  <si>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</si>
  <si>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Provision For Gratuity</t>
  </si>
  <si>
    <t>Donation &amp; Subscription</t>
  </si>
  <si>
    <t>Depreciation</t>
  </si>
  <si>
    <t>Other Expenses</t>
  </si>
  <si>
    <t>Registration &amp; Renewal</t>
  </si>
  <si>
    <t>Current Tax</t>
  </si>
  <si>
    <t>Collection From Premium &amp; Other Income</t>
  </si>
  <si>
    <t>Income Tax Paid</t>
  </si>
  <si>
    <t>Payment For Management Exp. Re-Insurance &amp; Claim</t>
  </si>
  <si>
    <t>Acquisition Of Fixed Asset</t>
  </si>
  <si>
    <t>Fixed Deposit / FDR</t>
  </si>
  <si>
    <t>Disposal Of Fixed Assets</t>
  </si>
  <si>
    <t>Investment In Share/ Purchase of Share</t>
  </si>
  <si>
    <t>Dividend Paid</t>
  </si>
  <si>
    <t xml:space="preserve">Investment 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</si>
  <si>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</si>
  <si>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</si>
  <si>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</si>
  <si>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</si>
  <si>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</si>
  <si>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</si>
  <si>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</si>
  <si>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</si>
  <si>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</si>
  <si>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</si>
  <si>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</si>
  <si>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</si>
  <si>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</si>
  <si>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</si>
  <si>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</si>
  <si>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</si>
  <si>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</si>
  <si>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</si>
  <si>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</si>
  <si>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</si>
  <si>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</si>
  <si>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</si>
  <si>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</si>
  <si>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</si>
  <si>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</si>
  <si>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</si>
  <si>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</si>
  <si>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</si>
  <si>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</si>
  <si>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Fund Accounts, Creditors &amp; Accruals</t>
  </si>
  <si>
    <t>Net Premium Income</t>
  </si>
  <si>
    <t>Re-Insurance Commission</t>
  </si>
  <si>
    <t>Commission, Management Expenses,Claims &amp; Adjusted</t>
  </si>
  <si>
    <t>Unexpired Risk</t>
  </si>
  <si>
    <t>Investment &amp; Others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</si>
</sst>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Fill="1"/>
    <xf numFmtId="164" fontId="1" fillId="0" borderId="0" xfId="1" applyNumberFormat="1" applyFont="1" applyFill="1"/>
    <xf numFmtId="0" fontId="0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3" fontId="0" fillId="0" borderId="0" xfId="0" applyNumberFormat="1" applyFont="1"/>
    <xf numFmtId="164" fontId="1" fillId="0" borderId="0" xfId="1" applyNumberFormat="1" applyFont="1" applyFill="1" applyBorder="1" applyAlignment="1">
      <alignment vertical="top" wrapText="1"/>
    </xf>
    <xf numFmtId="2" fontId="6" fillId="0" borderId="5" xfId="0" applyNumberFormat="1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3" xfId="0" applyNumberFormat="1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3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3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3" xfId="0" applyFont="1" applyFill="1" applyBorder="1" applyAlignment="1">
      <alignment horizontal="right"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3" xfId="0" applyNumberFormat="1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2" fontId="9" fillId="0" borderId="5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3" xfId="1" applyNumberFormat="1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3" xfId="0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0" fillId="2" borderId="6" xfId="0" applyNumberFormat="1" applyFont="1" applyFill="1" applyBorder="1" applyAlignment="1">
      <alignment horizontal="right" vertical="top" wrapText="1"/>
    </xf>
    <xf numFmtId="4" fontId="10" fillId="2" borderId="7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3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5" xfId="1" applyNumberFormat="1" applyFont="1" applyFill="1" applyBorder="1" applyAlignment="1">
      <alignment vertical="top" wrapText="1"/>
    </xf>
    <xf numFmtId="0" fontId="3" fillId="0" borderId="0" xfId="0" applyFont="1"/>
    <xf numFmtId="0" fontId="8" fillId="0" borderId="8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1" fillId="0" borderId="0" xfId="0" applyFont="1"/>
    <xf numFmtId="0" fontId="12" fillId="0" borderId="2" xfId="0" applyFont="1" applyFill="1" applyBorder="1" applyAlignment="1">
      <alignment vertical="top" wrapText="1"/>
    </xf>
    <xf numFmtId="0" fontId="3" fillId="0" borderId="8" xfId="0" applyFont="1" applyBorder="1" applyAlignment="1">
      <alignment horizontal="left"/>
    </xf>
    <xf numFmtId="0" fontId="13" fillId="0" borderId="2" xfId="0" applyFont="1" applyFill="1" applyBorder="1" applyAlignment="1">
      <alignment vertical="top" wrapText="1"/>
    </xf>
    <xf numFmtId="0" fontId="3" fillId="0" borderId="8" xfId="0" applyFont="1" applyBorder="1"/>
    <xf numFmtId="0" fontId="8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3" fillId="0" borderId="9" xfId="0" applyFont="1" applyBorder="1" applyAlignment="1">
      <alignment vertical="top" wrapText="1"/>
    </xf>
    <xf numFmtId="0" fontId="3" fillId="0" borderId="0" xfId="0" applyFont="1" applyBorder="1"/>
    <xf numFmtId="0" fontId="3" fillId="0" borderId="10" xfId="0" applyFont="1" applyBorder="1"/>
    <xf numFmtId="3" fontId="0" fillId="0" borderId="0" xfId="0" applyNumberFormat="1" applyFont="1" applyFill="1" applyBorder="1"/>
    <xf numFmtId="164" fontId="0" fillId="0" borderId="0" xfId="1" applyNumberFormat="1" applyFont="1" applyFill="1" applyBorder="1" applyAlignment="1">
      <alignment horizontal="right" vertical="top" wrapText="1"/>
    </xf>
    <xf numFmtId="3" fontId="1" fillId="0" borderId="0" xfId="0" applyNumberFormat="1" applyFont="1" applyFill="1"/>
    <xf numFmtId="0" fontId="1" fillId="0" borderId="0" xfId="0" applyFont="1" applyFill="1" applyAlignment="1">
      <alignment horizontal="right"/>
    </xf>
    <xf numFmtId="15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164" fontId="6" fillId="0" borderId="0" xfId="1" applyNumberFormat="1" applyFont="1" applyFill="1" applyBorder="1" applyAlignment="1">
      <alignment horizontal="right" wrapText="1"/>
    </xf>
    <xf numFmtId="164" fontId="6" fillId="0" borderId="3" xfId="1" applyNumberFormat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3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3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5" fontId="9" fillId="0" borderId="0" xfId="0" applyNumberFormat="1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defaultRowHeight="15" x14ac:dyDescent="0.25"/>
  <cols>
    <col min="1" max="1" width="48.140625" style="3" customWidth="1"/>
    <col min="2" max="2" width="17.42578125" style="3" customWidth="1"/>
    <col min="3" max="3" width="19.42578125" style="3" bestFit="1" customWidth="1"/>
    <col min="4" max="5" width="16.28515625" style="3" bestFit="1" customWidth="1"/>
    <col min="6" max="6" width="16.85546875" style="3" bestFit="1" customWidth="1"/>
    <col min="7" max="16384" width="9.140625" style="3"/>
  </cols>
  <sheetData>
    <row r="1" spans="1:6" ht="18.75" x14ac:dyDescent="0.3">
      <c r="A1" s="4" t="s">
        <v>0</v>
      </c>
      <c r="B1" s="4"/>
    </row>
    <row r="2" spans="1:6" x14ac:dyDescent="0.25">
      <c r="A2" s="53" t="s">
        <v>47</v>
      </c>
    </row>
    <row r="3" spans="1:6" ht="16.5" thickBot="1" x14ac:dyDescent="0.3">
      <c r="A3" s="53" t="s">
        <v>48</v>
      </c>
      <c r="B3" s="73" t="s">
        <v>74</v>
      </c>
      <c r="C3" s="73" t="s">
        <v>73</v>
      </c>
      <c r="D3" s="73" t="s">
        <v>75</v>
      </c>
      <c r="E3" s="73" t="s">
        <v>74</v>
      </c>
      <c r="F3" s="73" t="s">
        <v>73</v>
      </c>
    </row>
    <row r="4" spans="1:6" ht="15.75" x14ac:dyDescent="0.25">
      <c r="A4" s="6"/>
      <c r="B4" s="84">
        <v>43008</v>
      </c>
      <c r="C4" s="72">
        <v>43190</v>
      </c>
      <c r="D4" s="72">
        <v>43281</v>
      </c>
      <c r="E4" s="72">
        <v>43373</v>
      </c>
      <c r="F4" s="72">
        <v>43555</v>
      </c>
    </row>
    <row r="5" spans="1:6" ht="15.75" x14ac:dyDescent="0.25">
      <c r="A5" s="54" t="s">
        <v>49</v>
      </c>
      <c r="B5" s="74"/>
      <c r="C5" s="74"/>
      <c r="D5" s="74"/>
      <c r="E5" s="75"/>
      <c r="F5" s="82"/>
    </row>
    <row r="6" spans="1:6" ht="15.75" x14ac:dyDescent="0.25">
      <c r="A6" s="55"/>
      <c r="B6" s="76"/>
      <c r="C6" s="76"/>
      <c r="D6" s="76"/>
      <c r="E6" s="77"/>
      <c r="F6" s="82"/>
    </row>
    <row r="7" spans="1:6" x14ac:dyDescent="0.25">
      <c r="A7" s="56" t="s">
        <v>50</v>
      </c>
      <c r="B7" s="76"/>
      <c r="C7" s="76"/>
      <c r="D7" s="76"/>
      <c r="E7" s="77"/>
      <c r="F7" s="82"/>
    </row>
    <row r="8" spans="1:6" x14ac:dyDescent="0.25">
      <c r="A8" s="57" t="s">
        <v>51</v>
      </c>
      <c r="B8" s="80">
        <v>403415720</v>
      </c>
      <c r="C8" s="49">
        <v>403415720</v>
      </c>
      <c r="D8" s="49">
        <v>403415720</v>
      </c>
      <c r="E8" s="50">
        <v>403415720</v>
      </c>
      <c r="F8" s="82">
        <v>403415720</v>
      </c>
    </row>
    <row r="9" spans="1:6" x14ac:dyDescent="0.25">
      <c r="A9" s="57" t="s">
        <v>1</v>
      </c>
      <c r="B9" s="80"/>
      <c r="C9" s="49"/>
      <c r="D9" s="49"/>
      <c r="E9" s="50"/>
      <c r="F9" s="82"/>
    </row>
    <row r="10" spans="1:6" x14ac:dyDescent="0.25">
      <c r="A10" s="57" t="s">
        <v>3</v>
      </c>
      <c r="B10" s="80">
        <v>897121</v>
      </c>
      <c r="C10" s="49">
        <v>897121</v>
      </c>
      <c r="D10" s="49">
        <v>897121</v>
      </c>
      <c r="E10" s="50">
        <v>897121</v>
      </c>
      <c r="F10" s="82">
        <v>897121</v>
      </c>
    </row>
    <row r="11" spans="1:6" x14ac:dyDescent="0.25">
      <c r="A11" s="57" t="s">
        <v>52</v>
      </c>
      <c r="B11" s="80"/>
      <c r="C11" s="49"/>
      <c r="D11" s="49"/>
      <c r="E11" s="50"/>
      <c r="F11" s="82"/>
    </row>
    <row r="12" spans="1:6" x14ac:dyDescent="0.25">
      <c r="A12" s="7" t="s">
        <v>4</v>
      </c>
      <c r="B12" s="80">
        <v>1181628498</v>
      </c>
      <c r="C12" s="49">
        <v>1196604627</v>
      </c>
      <c r="D12" s="49">
        <v>1165576297</v>
      </c>
      <c r="E12" s="50">
        <v>1173449087</v>
      </c>
      <c r="F12" s="82">
        <v>1108299928</v>
      </c>
    </row>
    <row r="13" spans="1:6" x14ac:dyDescent="0.25">
      <c r="A13" s="8"/>
      <c r="B13" s="81">
        <f>SUM(B8:B12)</f>
        <v>1585941339</v>
      </c>
      <c r="C13" s="81">
        <f t="shared" ref="C13:E13" si="0">SUM(C8:C12)</f>
        <v>1600917468</v>
      </c>
      <c r="D13" s="81">
        <f t="shared" si="0"/>
        <v>1569889138</v>
      </c>
      <c r="E13" s="81">
        <f t="shared" si="0"/>
        <v>1577761928</v>
      </c>
      <c r="F13" s="81">
        <f>SUM(F8:F12)</f>
        <v>1512612769</v>
      </c>
    </row>
    <row r="14" spans="1:6" x14ac:dyDescent="0.25">
      <c r="A14" s="8"/>
      <c r="B14" s="81"/>
      <c r="C14" s="78"/>
      <c r="D14" s="78"/>
      <c r="E14" s="79"/>
      <c r="F14" s="82"/>
    </row>
    <row r="15" spans="1:6" x14ac:dyDescent="0.25">
      <c r="A15" s="57" t="s">
        <v>53</v>
      </c>
      <c r="B15" s="81"/>
      <c r="C15" s="78"/>
      <c r="D15" s="78"/>
      <c r="E15" s="79"/>
      <c r="F15" s="83"/>
    </row>
    <row r="16" spans="1:6" x14ac:dyDescent="0.25">
      <c r="A16" s="57" t="s">
        <v>5</v>
      </c>
      <c r="B16" s="81"/>
      <c r="C16" s="78"/>
      <c r="D16" s="78"/>
      <c r="E16" s="79"/>
      <c r="F16" s="83"/>
    </row>
    <row r="17" spans="1:6" x14ac:dyDescent="0.25">
      <c r="A17" s="57" t="s">
        <v>6</v>
      </c>
      <c r="B17" s="81"/>
      <c r="C17" s="78"/>
      <c r="D17" s="78"/>
      <c r="E17" s="79"/>
      <c r="F17" s="83"/>
    </row>
    <row r="18" spans="1:6" x14ac:dyDescent="0.25">
      <c r="A18" s="57" t="s">
        <v>7</v>
      </c>
      <c r="B18" s="81"/>
      <c r="C18" s="78"/>
      <c r="D18" s="78"/>
      <c r="E18" s="79"/>
      <c r="F18" s="83"/>
    </row>
    <row r="19" spans="1:6" x14ac:dyDescent="0.25">
      <c r="A19" s="57"/>
      <c r="B19" s="81"/>
      <c r="C19" s="78"/>
      <c r="D19" s="78"/>
      <c r="E19" s="79"/>
      <c r="F19" s="82"/>
    </row>
    <row r="20" spans="1:6" x14ac:dyDescent="0.25">
      <c r="A20" s="57" t="s">
        <v>8</v>
      </c>
      <c r="B20" s="83">
        <f t="shared" ref="B20:E20" si="1">SUM(B21:B25)</f>
        <v>581309520</v>
      </c>
      <c r="C20" s="83">
        <f t="shared" si="1"/>
        <v>672747733</v>
      </c>
      <c r="D20" s="83">
        <f t="shared" si="1"/>
        <v>539338787</v>
      </c>
      <c r="E20" s="83">
        <f t="shared" si="1"/>
        <v>533333587</v>
      </c>
      <c r="F20" s="83">
        <f>SUM(F21:F25)</f>
        <v>714919478</v>
      </c>
    </row>
    <row r="21" spans="1:6" ht="30" x14ac:dyDescent="0.25">
      <c r="A21" s="7" t="s">
        <v>9</v>
      </c>
      <c r="B21" s="80"/>
      <c r="C21" s="49"/>
      <c r="D21" s="49"/>
      <c r="E21" s="50"/>
      <c r="F21" s="82"/>
    </row>
    <row r="22" spans="1:6" ht="30" x14ac:dyDescent="0.25">
      <c r="A22" s="7" t="s">
        <v>10</v>
      </c>
      <c r="B22" s="80"/>
      <c r="C22" s="49"/>
      <c r="D22" s="49"/>
      <c r="E22" s="50"/>
      <c r="F22" s="82"/>
    </row>
    <row r="23" spans="1:6" x14ac:dyDescent="0.25">
      <c r="A23" s="7" t="s">
        <v>11</v>
      </c>
      <c r="B23" s="80"/>
      <c r="C23" s="49"/>
      <c r="D23" s="49"/>
      <c r="E23" s="50"/>
      <c r="F23" s="82"/>
    </row>
    <row r="24" spans="1:6" x14ac:dyDescent="0.25">
      <c r="A24" s="7" t="s">
        <v>76</v>
      </c>
      <c r="B24" s="80">
        <v>581309520</v>
      </c>
      <c r="C24" s="49">
        <v>672747733</v>
      </c>
      <c r="D24" s="49">
        <v>539338787</v>
      </c>
      <c r="E24" s="50">
        <v>533333587</v>
      </c>
      <c r="F24" s="82">
        <v>714919478</v>
      </c>
    </row>
    <row r="25" spans="1:6" x14ac:dyDescent="0.25">
      <c r="A25" s="7" t="s">
        <v>12</v>
      </c>
      <c r="B25" s="80"/>
      <c r="C25" s="49"/>
      <c r="D25" s="49"/>
      <c r="E25" s="50"/>
      <c r="F25" s="82"/>
    </row>
    <row r="26" spans="1:6" x14ac:dyDescent="0.25">
      <c r="A26" s="8"/>
      <c r="B26" s="81">
        <f t="shared" ref="B26:E26" si="2">B20+B18+B17+B16+B15+B13</f>
        <v>2167250859</v>
      </c>
      <c r="C26" s="81">
        <f t="shared" si="2"/>
        <v>2273665201</v>
      </c>
      <c r="D26" s="81">
        <f t="shared" si="2"/>
        <v>2109227925</v>
      </c>
      <c r="E26" s="81">
        <f t="shared" si="2"/>
        <v>2111095515</v>
      </c>
      <c r="F26" s="81">
        <f>F20+F18+F17+F16+F15+F13</f>
        <v>2227532247</v>
      </c>
    </row>
    <row r="27" spans="1:6" x14ac:dyDescent="0.25">
      <c r="A27" s="58" t="s">
        <v>54</v>
      </c>
      <c r="B27" s="81"/>
      <c r="C27" s="78"/>
      <c r="D27" s="78"/>
      <c r="E27" s="79"/>
      <c r="F27" s="82"/>
    </row>
    <row r="28" spans="1:6" x14ac:dyDescent="0.25">
      <c r="A28" s="59" t="s">
        <v>13</v>
      </c>
      <c r="B28" s="81">
        <v>796030493</v>
      </c>
      <c r="C28" s="78">
        <v>768212385</v>
      </c>
      <c r="D28" s="49">
        <v>714729211</v>
      </c>
      <c r="E28" s="50">
        <v>758866993</v>
      </c>
      <c r="F28" s="82">
        <v>711882473</v>
      </c>
    </row>
    <row r="29" spans="1:6" x14ac:dyDescent="0.25">
      <c r="A29" s="7" t="s">
        <v>14</v>
      </c>
      <c r="B29" s="80">
        <v>1187290</v>
      </c>
      <c r="C29" s="49">
        <v>1214390</v>
      </c>
      <c r="D29" s="49">
        <v>1170480</v>
      </c>
      <c r="E29" s="50">
        <v>1026390</v>
      </c>
      <c r="F29" s="80">
        <v>1180290</v>
      </c>
    </row>
    <row r="30" spans="1:6" x14ac:dyDescent="0.25">
      <c r="A30" s="7" t="s">
        <v>15</v>
      </c>
      <c r="B30" s="80"/>
      <c r="C30" s="49"/>
      <c r="D30" s="49"/>
      <c r="E30" s="50"/>
      <c r="F30" s="80"/>
    </row>
    <row r="31" spans="1:6" ht="30" x14ac:dyDescent="0.25">
      <c r="A31" s="7" t="s">
        <v>16</v>
      </c>
      <c r="B31" s="80"/>
      <c r="C31" s="49"/>
      <c r="D31" s="49"/>
      <c r="E31" s="50"/>
      <c r="F31" s="80"/>
    </row>
    <row r="32" spans="1:6" x14ac:dyDescent="0.25">
      <c r="A32" s="7" t="s">
        <v>17</v>
      </c>
      <c r="B32" s="80">
        <v>594893803</v>
      </c>
      <c r="C32" s="49">
        <v>707162253</v>
      </c>
      <c r="D32" s="49">
        <v>585251443</v>
      </c>
      <c r="E32" s="50">
        <v>601026674</v>
      </c>
      <c r="F32" s="80">
        <v>729451186</v>
      </c>
    </row>
    <row r="33" spans="1:6" x14ac:dyDescent="0.25">
      <c r="A33" s="7" t="s">
        <v>18</v>
      </c>
      <c r="B33" s="80">
        <v>458915181</v>
      </c>
      <c r="C33" s="49">
        <v>487004788</v>
      </c>
      <c r="D33" s="49">
        <v>498327050</v>
      </c>
      <c r="E33" s="50">
        <v>443890758</v>
      </c>
      <c r="F33" s="80">
        <v>485143406</v>
      </c>
    </row>
    <row r="34" spans="1:6" x14ac:dyDescent="0.25">
      <c r="A34" s="7" t="s">
        <v>19</v>
      </c>
      <c r="B34" s="80">
        <v>316224092</v>
      </c>
      <c r="C34" s="49">
        <v>310071385</v>
      </c>
      <c r="D34" s="49">
        <v>309749741</v>
      </c>
      <c r="E34" s="50">
        <v>306284700</v>
      </c>
      <c r="F34" s="82">
        <v>299874892</v>
      </c>
    </row>
    <row r="35" spans="1:6" x14ac:dyDescent="0.25">
      <c r="A35" s="8"/>
      <c r="B35" s="81">
        <f>SUM(B28:B34)</f>
        <v>2167250859</v>
      </c>
      <c r="C35" s="81">
        <f t="shared" ref="C35" si="3">SUM(C28:C34)</f>
        <v>2273665201</v>
      </c>
      <c r="D35" s="81">
        <f>SUM(D28:D34)</f>
        <v>2109227925</v>
      </c>
      <c r="E35" s="81">
        <f>SUM(E28:E34)</f>
        <v>2111095515</v>
      </c>
      <c r="F35" s="81">
        <f>SUM(F28:F34)</f>
        <v>2227532247</v>
      </c>
    </row>
    <row r="36" spans="1:6" x14ac:dyDescent="0.25">
      <c r="A36" s="8"/>
      <c r="B36" s="81"/>
      <c r="C36" s="78"/>
      <c r="D36" s="78"/>
      <c r="E36" s="81"/>
      <c r="F36" s="82"/>
    </row>
    <row r="37" spans="1:6" ht="15.75" thickBot="1" x14ac:dyDescent="0.3">
      <c r="A37" s="60" t="s">
        <v>55</v>
      </c>
      <c r="B37" s="11">
        <f>B13/(B8/10)</f>
        <v>39.312829430642914</v>
      </c>
      <c r="C37" s="11">
        <f>C13/(C8/10)</f>
        <v>39.684062584373258</v>
      </c>
      <c r="D37" s="11">
        <f t="shared" ref="D37:F37" si="4">D13/(D8/10)</f>
        <v>38.914922254393062</v>
      </c>
      <c r="E37" s="11">
        <f t="shared" si="4"/>
        <v>39.11007553200951</v>
      </c>
      <c r="F37" s="11">
        <f t="shared" si="4"/>
        <v>37.495137001602217</v>
      </c>
    </row>
    <row r="38" spans="1:6" ht="15.75" x14ac:dyDescent="0.25">
      <c r="A38" s="60" t="s">
        <v>56</v>
      </c>
      <c r="B38" s="13">
        <f t="shared" ref="B38:F38" si="5">B8/10</f>
        <v>40341572</v>
      </c>
      <c r="C38" s="13">
        <f t="shared" si="5"/>
        <v>40341572</v>
      </c>
      <c r="D38" s="13">
        <f t="shared" si="5"/>
        <v>40341572</v>
      </c>
      <c r="E38" s="13">
        <f t="shared" si="5"/>
        <v>40341572</v>
      </c>
      <c r="F38" s="13">
        <f t="shared" si="5"/>
        <v>40341572</v>
      </c>
    </row>
    <row r="39" spans="1:6" ht="15.75" x14ac:dyDescent="0.25">
      <c r="A39" s="12"/>
      <c r="B39" s="13"/>
      <c r="C39" s="14"/>
      <c r="D39" s="14"/>
      <c r="E39" s="15"/>
    </row>
    <row r="40" spans="1:6" ht="15.75" x14ac:dyDescent="0.25">
      <c r="A40" s="12"/>
      <c r="B40" s="13"/>
      <c r="C40" s="14"/>
      <c r="D40" s="14"/>
      <c r="E40" s="15"/>
    </row>
    <row r="41" spans="1:6" ht="15.75" x14ac:dyDescent="0.25">
      <c r="A41" s="12"/>
      <c r="B41" s="13"/>
      <c r="C41" s="14"/>
      <c r="D41" s="14"/>
      <c r="E41" s="15"/>
    </row>
    <row r="42" spans="1:6" ht="15.75" x14ac:dyDescent="0.25">
      <c r="A42" s="16"/>
      <c r="B42" s="17"/>
      <c r="C42" s="18"/>
      <c r="D42" s="18"/>
      <c r="E42" s="19"/>
    </row>
    <row r="43" spans="1:6" ht="16.5" thickBot="1" x14ac:dyDescent="0.3">
      <c r="A43" s="20"/>
      <c r="B43" s="21"/>
      <c r="C43" s="22"/>
      <c r="D43" s="22"/>
      <c r="E43" s="22"/>
    </row>
    <row r="44" spans="1:6" ht="15.75" x14ac:dyDescent="0.25">
      <c r="A44" s="23"/>
      <c r="B44" s="24"/>
      <c r="C44" s="25"/>
      <c r="D44" s="25"/>
      <c r="E44" s="26"/>
    </row>
    <row r="45" spans="1:6" ht="15.75" x14ac:dyDescent="0.25">
      <c r="A45" s="23"/>
      <c r="B45" s="24"/>
      <c r="C45" s="25"/>
      <c r="D45" s="25"/>
      <c r="E45" s="26"/>
    </row>
    <row r="46" spans="1:6" ht="15.75" x14ac:dyDescent="0.25">
      <c r="A46" s="23"/>
      <c r="B46" s="24"/>
      <c r="C46" s="27"/>
      <c r="D46" s="25"/>
      <c r="E46" s="28"/>
    </row>
    <row r="47" spans="1:6" ht="15.75" x14ac:dyDescent="0.25">
      <c r="A47" s="23"/>
      <c r="B47" s="24"/>
      <c r="C47" s="25"/>
      <c r="D47" s="25"/>
      <c r="E47" s="26"/>
    </row>
    <row r="48" spans="1:6" ht="15.75" x14ac:dyDescent="0.25">
      <c r="A48" s="29"/>
      <c r="B48" s="30"/>
      <c r="C48" s="31"/>
      <c r="D48" s="31"/>
      <c r="E48" s="32"/>
    </row>
    <row r="49" spans="1:5" ht="16.5" thickBot="1" x14ac:dyDescent="0.3">
      <c r="A49" s="33"/>
      <c r="B49" s="34"/>
      <c r="C49" s="35"/>
      <c r="D49" s="35"/>
      <c r="E49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2" sqref="B32"/>
    </sheetView>
  </sheetViews>
  <sheetFormatPr defaultRowHeight="15" x14ac:dyDescent="0.25"/>
  <cols>
    <col min="1" max="1" width="38.28515625" style="3" bestFit="1" customWidth="1"/>
    <col min="2" max="2" width="17.5703125" style="3" customWidth="1"/>
    <col min="3" max="5" width="17.28515625" style="3" bestFit="1" customWidth="1"/>
    <col min="6" max="6" width="14.28515625" style="3" bestFit="1" customWidth="1"/>
    <col min="7" max="16384" width="9.140625" style="3"/>
  </cols>
  <sheetData>
    <row r="1" spans="1:6" ht="18.75" x14ac:dyDescent="0.3">
      <c r="A1" s="4" t="s">
        <v>0</v>
      </c>
      <c r="B1" s="4"/>
    </row>
    <row r="2" spans="1:6" ht="15.75" x14ac:dyDescent="0.25">
      <c r="A2" s="61" t="s">
        <v>20</v>
      </c>
    </row>
    <row r="3" spans="1:6" ht="16.5" thickBot="1" x14ac:dyDescent="0.3">
      <c r="A3" s="53" t="s">
        <v>48</v>
      </c>
      <c r="B3" s="73" t="s">
        <v>74</v>
      </c>
      <c r="C3" s="73" t="s">
        <v>73</v>
      </c>
      <c r="D3" s="73" t="s">
        <v>75</v>
      </c>
      <c r="E3" s="73" t="s">
        <v>74</v>
      </c>
      <c r="F3" s="73" t="s">
        <v>73</v>
      </c>
    </row>
    <row r="4" spans="1:6" ht="15.75" x14ac:dyDescent="0.25">
      <c r="A4" s="36"/>
      <c r="B4" s="84">
        <v>43008</v>
      </c>
      <c r="C4" s="72">
        <v>43190</v>
      </c>
      <c r="D4" s="72">
        <v>43281</v>
      </c>
      <c r="E4" s="72">
        <v>43373</v>
      </c>
      <c r="F4" s="72">
        <v>43555</v>
      </c>
    </row>
    <row r="5" spans="1:6" x14ac:dyDescent="0.25">
      <c r="A5" s="65" t="s">
        <v>57</v>
      </c>
      <c r="B5" s="62"/>
      <c r="C5" s="63"/>
      <c r="D5" s="63"/>
      <c r="E5" s="64"/>
    </row>
    <row r="6" spans="1:6" x14ac:dyDescent="0.25">
      <c r="A6" s="37" t="s">
        <v>21</v>
      </c>
      <c r="B6" s="38"/>
      <c r="C6" s="39" t="s">
        <v>2</v>
      </c>
      <c r="D6" s="39" t="s">
        <v>2</v>
      </c>
      <c r="E6" s="40"/>
    </row>
    <row r="7" spans="1:6" x14ac:dyDescent="0.25">
      <c r="A7" s="37" t="s">
        <v>77</v>
      </c>
      <c r="B7" s="38">
        <v>308990727</v>
      </c>
      <c r="C7" s="39">
        <v>110212919</v>
      </c>
      <c r="D7" s="39">
        <v>231187653</v>
      </c>
      <c r="E7" s="40">
        <v>343314887</v>
      </c>
      <c r="F7" s="9">
        <v>118123773</v>
      </c>
    </row>
    <row r="8" spans="1:6" x14ac:dyDescent="0.25">
      <c r="A8" s="37" t="s">
        <v>78</v>
      </c>
      <c r="B8" s="38">
        <v>51243181</v>
      </c>
      <c r="C8" s="39">
        <v>22154500</v>
      </c>
      <c r="D8" s="39">
        <v>42102925</v>
      </c>
      <c r="E8" s="40">
        <v>54623266</v>
      </c>
      <c r="F8" s="9">
        <v>21023286</v>
      </c>
    </row>
    <row r="9" spans="1:6" x14ac:dyDescent="0.25">
      <c r="A9" s="37" t="s">
        <v>22</v>
      </c>
      <c r="B9" s="38"/>
      <c r="C9" s="39"/>
      <c r="D9" s="39"/>
      <c r="E9" s="40"/>
      <c r="F9" s="69"/>
    </row>
    <row r="10" spans="1:6" x14ac:dyDescent="0.25">
      <c r="A10" s="37" t="s">
        <v>23</v>
      </c>
      <c r="B10" s="38"/>
      <c r="C10" s="39"/>
      <c r="D10" s="39"/>
      <c r="E10" s="40"/>
      <c r="F10" s="69"/>
    </row>
    <row r="11" spans="1:6" x14ac:dyDescent="0.25">
      <c r="A11" s="37" t="s">
        <v>81</v>
      </c>
      <c r="B11" s="38">
        <v>83773483</v>
      </c>
      <c r="C11" s="39">
        <v>7482190</v>
      </c>
      <c r="D11" s="39">
        <v>17050727</v>
      </c>
      <c r="E11" s="40">
        <v>56583013</v>
      </c>
      <c r="F11" s="69">
        <v>5497574</v>
      </c>
    </row>
    <row r="12" spans="1:6" x14ac:dyDescent="0.25">
      <c r="A12" s="65" t="s">
        <v>24</v>
      </c>
      <c r="B12" s="42">
        <f t="shared" ref="B12:F12" si="0">SUM(B13:B15)</f>
        <v>0</v>
      </c>
      <c r="C12" s="42">
        <f t="shared" si="0"/>
        <v>0</v>
      </c>
      <c r="D12" s="42">
        <f t="shared" si="0"/>
        <v>0</v>
      </c>
      <c r="E12" s="42">
        <f t="shared" si="0"/>
        <v>0</v>
      </c>
      <c r="F12" s="42">
        <f t="shared" si="0"/>
        <v>0</v>
      </c>
    </row>
    <row r="13" spans="1:6" x14ac:dyDescent="0.25">
      <c r="A13" s="37" t="s">
        <v>25</v>
      </c>
      <c r="B13" s="38"/>
      <c r="C13" s="39"/>
      <c r="D13" s="39"/>
      <c r="E13" s="40"/>
      <c r="F13" s="69"/>
    </row>
    <row r="14" spans="1:6" x14ac:dyDescent="0.25">
      <c r="A14" s="37" t="s">
        <v>26</v>
      </c>
      <c r="B14" s="38"/>
      <c r="C14" s="39"/>
      <c r="D14" s="39"/>
      <c r="E14" s="40"/>
      <c r="F14" s="69"/>
    </row>
    <row r="15" spans="1:6" x14ac:dyDescent="0.25">
      <c r="A15" s="37" t="s">
        <v>27</v>
      </c>
      <c r="B15" s="38"/>
      <c r="C15" s="39"/>
      <c r="D15" s="39"/>
      <c r="E15" s="40"/>
      <c r="F15" s="69"/>
    </row>
    <row r="16" spans="1:6" x14ac:dyDescent="0.25">
      <c r="A16" s="41"/>
      <c r="B16" s="42">
        <f t="shared" ref="B16:F16" si="1">SUM(B6:B12)</f>
        <v>444007391</v>
      </c>
      <c r="C16" s="42">
        <f t="shared" si="1"/>
        <v>139849609</v>
      </c>
      <c r="D16" s="42">
        <f t="shared" si="1"/>
        <v>290341305</v>
      </c>
      <c r="E16" s="42">
        <f t="shared" si="1"/>
        <v>454521166</v>
      </c>
      <c r="F16" s="42">
        <f t="shared" si="1"/>
        <v>144644633</v>
      </c>
    </row>
    <row r="17" spans="1:6" x14ac:dyDescent="0.25">
      <c r="A17" s="41"/>
      <c r="B17" s="42"/>
      <c r="C17" s="42"/>
      <c r="D17" s="42"/>
      <c r="E17" s="42"/>
    </row>
    <row r="18" spans="1:6" x14ac:dyDescent="0.25">
      <c r="A18" s="65" t="s">
        <v>58</v>
      </c>
      <c r="B18" s="42">
        <f t="shared" ref="B18:F18" si="2">SUM(B19:B29)</f>
        <v>325391829</v>
      </c>
      <c r="C18" s="42">
        <f t="shared" si="2"/>
        <v>109137043</v>
      </c>
      <c r="D18" s="42">
        <f t="shared" si="2"/>
        <v>230133201</v>
      </c>
      <c r="E18" s="42">
        <f t="shared" si="2"/>
        <v>353718043</v>
      </c>
      <c r="F18" s="42">
        <f t="shared" si="2"/>
        <v>116052103</v>
      </c>
    </row>
    <row r="19" spans="1:6" x14ac:dyDescent="0.25">
      <c r="A19" s="37" t="s">
        <v>28</v>
      </c>
      <c r="B19" s="38"/>
      <c r="C19" s="39"/>
      <c r="D19" s="39"/>
      <c r="E19" s="40"/>
      <c r="F19" s="9"/>
    </row>
    <row r="20" spans="1:6" ht="30" x14ac:dyDescent="0.25">
      <c r="A20" s="37" t="s">
        <v>79</v>
      </c>
      <c r="B20" s="38">
        <v>325391829</v>
      </c>
      <c r="C20" s="39">
        <v>109137043</v>
      </c>
      <c r="D20" s="39">
        <v>230133201</v>
      </c>
      <c r="E20" s="40"/>
      <c r="F20" s="9">
        <v>116052103</v>
      </c>
    </row>
    <row r="21" spans="1:6" x14ac:dyDescent="0.25">
      <c r="A21" s="37" t="s">
        <v>29</v>
      </c>
      <c r="B21" s="38"/>
      <c r="C21" s="39"/>
      <c r="D21" s="39"/>
      <c r="E21" s="40"/>
      <c r="F21" s="9"/>
    </row>
    <row r="22" spans="1:6" x14ac:dyDescent="0.25">
      <c r="A22" s="37" t="s">
        <v>30</v>
      </c>
      <c r="B22" s="38"/>
      <c r="C22" s="39"/>
      <c r="D22" s="39"/>
      <c r="E22" s="40"/>
      <c r="F22" s="9"/>
    </row>
    <row r="23" spans="1:6" x14ac:dyDescent="0.25">
      <c r="A23" s="37" t="s">
        <v>31</v>
      </c>
      <c r="B23" s="38"/>
      <c r="C23" s="39"/>
      <c r="D23" s="39"/>
      <c r="E23" s="40"/>
      <c r="F23" s="9"/>
    </row>
    <row r="24" spans="1:6" x14ac:dyDescent="0.25">
      <c r="A24" s="37" t="s">
        <v>32</v>
      </c>
      <c r="B24" s="38"/>
      <c r="C24" s="39"/>
      <c r="D24" s="39"/>
      <c r="E24" s="40"/>
      <c r="F24" s="9"/>
    </row>
    <row r="25" spans="1:6" x14ac:dyDescent="0.25">
      <c r="A25" s="37" t="s">
        <v>80</v>
      </c>
      <c r="B25" s="38"/>
      <c r="C25" s="39"/>
      <c r="D25" s="39"/>
      <c r="E25" s="40">
        <v>353718043</v>
      </c>
      <c r="F25" s="9"/>
    </row>
    <row r="26" spans="1:6" x14ac:dyDescent="0.25">
      <c r="A26" s="37" t="s">
        <v>33</v>
      </c>
      <c r="B26" s="38"/>
      <c r="C26" s="39"/>
      <c r="D26" s="39"/>
      <c r="E26" s="40"/>
      <c r="F26" s="9"/>
    </row>
    <row r="27" spans="1:6" x14ac:dyDescent="0.25">
      <c r="A27" s="37" t="s">
        <v>34</v>
      </c>
      <c r="B27" s="38"/>
      <c r="C27" s="39"/>
      <c r="D27" s="39"/>
      <c r="E27" s="40"/>
      <c r="F27" s="9"/>
    </row>
    <row r="28" spans="1:6" x14ac:dyDescent="0.25">
      <c r="A28" s="37" t="s">
        <v>35</v>
      </c>
      <c r="B28" s="38"/>
      <c r="C28" s="39"/>
      <c r="D28" s="39"/>
      <c r="E28" s="40"/>
      <c r="F28" s="9"/>
    </row>
    <row r="29" spans="1:6" x14ac:dyDescent="0.25">
      <c r="A29" s="37" t="s">
        <v>36</v>
      </c>
      <c r="B29" s="38"/>
      <c r="C29" s="39"/>
      <c r="D29" s="39"/>
      <c r="E29" s="40"/>
      <c r="F29" s="9"/>
    </row>
    <row r="30" spans="1:6" x14ac:dyDescent="0.25">
      <c r="A30" s="60" t="s">
        <v>59</v>
      </c>
      <c r="B30" s="42">
        <f t="shared" ref="B30:F30" si="3">B16-B18</f>
        <v>118615562</v>
      </c>
      <c r="C30" s="42">
        <f t="shared" si="3"/>
        <v>30712566</v>
      </c>
      <c r="D30" s="42">
        <f t="shared" si="3"/>
        <v>60208104</v>
      </c>
      <c r="E30" s="42">
        <f t="shared" si="3"/>
        <v>100803123</v>
      </c>
      <c r="F30" s="42">
        <f t="shared" si="3"/>
        <v>28592530</v>
      </c>
    </row>
    <row r="31" spans="1:6" x14ac:dyDescent="0.25">
      <c r="A31" s="56" t="s">
        <v>37</v>
      </c>
      <c r="B31" s="38">
        <v>67229</v>
      </c>
      <c r="C31" s="39">
        <v>-472263</v>
      </c>
      <c r="D31" s="39">
        <v>-1205718</v>
      </c>
      <c r="E31" s="40">
        <v>-1557246</v>
      </c>
      <c r="F31" s="68">
        <v>6292557</v>
      </c>
    </row>
    <row r="32" spans="1:6" x14ac:dyDescent="0.25">
      <c r="A32" s="56" t="s">
        <v>60</v>
      </c>
      <c r="B32" s="38">
        <v>27500000</v>
      </c>
      <c r="C32" s="39">
        <v>7036510</v>
      </c>
      <c r="D32" s="39">
        <v>13914815</v>
      </c>
      <c r="E32" s="40">
        <v>23349388</v>
      </c>
      <c r="F32" s="68">
        <v>-100098</v>
      </c>
    </row>
    <row r="33" spans="1:6" x14ac:dyDescent="0.25">
      <c r="A33" s="60" t="s">
        <v>61</v>
      </c>
      <c r="B33" s="42">
        <f t="shared" ref="B33:E33" si="4">B30-B31-B32</f>
        <v>91048333</v>
      </c>
      <c r="C33" s="42">
        <f t="shared" si="4"/>
        <v>24148319</v>
      </c>
      <c r="D33" s="42">
        <f t="shared" si="4"/>
        <v>47499007</v>
      </c>
      <c r="E33" s="42">
        <f t="shared" si="4"/>
        <v>79010981</v>
      </c>
      <c r="F33" s="42">
        <f>F30-F31-F32+1</f>
        <v>22400072</v>
      </c>
    </row>
    <row r="34" spans="1:6" x14ac:dyDescent="0.25">
      <c r="A34" s="66"/>
      <c r="B34" s="42"/>
      <c r="C34" s="42"/>
      <c r="D34" s="42"/>
      <c r="E34" s="42"/>
    </row>
    <row r="35" spans="1:6" ht="15.75" thickBot="1" x14ac:dyDescent="0.3">
      <c r="A35" s="60" t="s">
        <v>62</v>
      </c>
      <c r="B35" s="43">
        <f>B33/('1'!B8/10)</f>
        <v>2.2569356741973268</v>
      </c>
      <c r="C35" s="43">
        <f>C33/('1'!C8/10)</f>
        <v>0.59859638092437251</v>
      </c>
      <c r="D35" s="43">
        <f>D33/('1'!D8/10)</f>
        <v>1.1774208253461218</v>
      </c>
      <c r="E35" s="43">
        <f>E33/('1'!E8/10)</f>
        <v>1.9585498800096337</v>
      </c>
      <c r="F35" s="43">
        <f>F33/('1'!F8/10)</f>
        <v>0.55526026601045686</v>
      </c>
    </row>
    <row r="36" spans="1:6" x14ac:dyDescent="0.25">
      <c r="A36" s="67" t="s">
        <v>63</v>
      </c>
      <c r="B36" s="3">
        <f>'1'!B8/10</f>
        <v>40341572</v>
      </c>
      <c r="C36" s="3">
        <f>'1'!C8/10</f>
        <v>40341572</v>
      </c>
      <c r="D36" s="3">
        <f>'1'!D8/10</f>
        <v>40341572</v>
      </c>
      <c r="E36" s="3">
        <f>'1'!E8/10</f>
        <v>40341572</v>
      </c>
      <c r="F36" s="3">
        <f>'1'!F8/10</f>
        <v>40341572</v>
      </c>
    </row>
    <row r="37" spans="1:6" ht="15.75" x14ac:dyDescent="0.25">
      <c r="A37" s="12"/>
      <c r="B37" s="13"/>
      <c r="C37" s="14"/>
      <c r="D37" s="14"/>
      <c r="E37" s="15"/>
    </row>
    <row r="38" spans="1:6" ht="15.75" x14ac:dyDescent="0.25">
      <c r="A38" s="12"/>
      <c r="B38" s="13"/>
      <c r="C38" s="44"/>
      <c r="D38" s="44"/>
      <c r="E38" s="15"/>
    </row>
    <row r="39" spans="1:6" ht="15.75" x14ac:dyDescent="0.25">
      <c r="A39" s="12"/>
      <c r="B39" s="13"/>
      <c r="C39" s="14"/>
      <c r="D39" s="44"/>
      <c r="E39" s="45"/>
    </row>
    <row r="40" spans="1:6" ht="15.75" x14ac:dyDescent="0.25">
      <c r="A40" s="12"/>
      <c r="B40" s="13"/>
      <c r="C40" s="14"/>
      <c r="D40" s="14"/>
      <c r="E40" s="45"/>
    </row>
    <row r="41" spans="1:6" ht="15.75" x14ac:dyDescent="0.25">
      <c r="A41" s="12"/>
      <c r="B41" s="13"/>
      <c r="C41" s="14"/>
      <c r="D41" s="14"/>
      <c r="E41" s="15"/>
    </row>
    <row r="42" spans="1:6" ht="15.75" x14ac:dyDescent="0.25">
      <c r="A42" s="12"/>
      <c r="B42" s="13"/>
      <c r="C42" s="44"/>
      <c r="D42" s="14"/>
      <c r="E42" s="45"/>
    </row>
    <row r="43" spans="1:6" ht="15.75" x14ac:dyDescent="0.25">
      <c r="A43" s="12"/>
      <c r="B43" s="13"/>
      <c r="C43" s="14"/>
      <c r="D43" s="44"/>
      <c r="E43" s="45"/>
    </row>
    <row r="44" spans="1:6" ht="15.75" x14ac:dyDescent="0.25">
      <c r="A44" s="16"/>
      <c r="B44" s="17"/>
      <c r="C44" s="18"/>
      <c r="D44" s="18"/>
      <c r="E44" s="19"/>
    </row>
    <row r="45" spans="1:6" ht="15.75" x14ac:dyDescent="0.25">
      <c r="A45" s="16"/>
      <c r="B45" s="17"/>
      <c r="C45" s="18"/>
      <c r="D45" s="18"/>
      <c r="E45" s="19"/>
    </row>
    <row r="46" spans="1:6" ht="15.75" x14ac:dyDescent="0.25">
      <c r="A46" s="12"/>
      <c r="B46" s="13"/>
      <c r="C46" s="14"/>
      <c r="D46" s="14"/>
      <c r="E46" s="15"/>
    </row>
    <row r="47" spans="1:6" ht="15.75" x14ac:dyDescent="0.25">
      <c r="A47" s="12"/>
      <c r="B47" s="13"/>
      <c r="C47" s="14"/>
      <c r="D47" s="14"/>
      <c r="E47" s="15"/>
    </row>
    <row r="48" spans="1:6" ht="15.75" x14ac:dyDescent="0.25">
      <c r="A48" s="12"/>
      <c r="B48" s="13"/>
      <c r="C48" s="14"/>
      <c r="D48" s="14"/>
      <c r="E48" s="15"/>
    </row>
    <row r="49" spans="1:5" ht="15.75" x14ac:dyDescent="0.25">
      <c r="A49" s="16"/>
      <c r="B49" s="17"/>
      <c r="C49" s="44"/>
      <c r="D49" s="18"/>
      <c r="E49" s="19"/>
    </row>
    <row r="50" spans="1:5" ht="16.5" thickBot="1" x14ac:dyDescent="0.3">
      <c r="A50" s="12"/>
      <c r="B50" s="13"/>
      <c r="C50" s="14"/>
      <c r="D50" s="14"/>
      <c r="E50" s="15"/>
    </row>
    <row r="51" spans="1:5" ht="16.5" thickBot="1" x14ac:dyDescent="0.3">
      <c r="A51" s="16"/>
      <c r="B51" s="17"/>
      <c r="C51" s="46"/>
      <c r="D51" s="47"/>
      <c r="E51" s="48"/>
    </row>
    <row r="52" spans="1:5" ht="16.5" thickBot="1" x14ac:dyDescent="0.3">
      <c r="A52" s="20"/>
      <c r="B52" s="21"/>
      <c r="C52" s="22"/>
      <c r="D52" s="22"/>
      <c r="E5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" sqref="A17"/>
    </sheetView>
  </sheetViews>
  <sheetFormatPr defaultRowHeight="15" x14ac:dyDescent="0.25"/>
  <cols>
    <col min="1" max="1" width="49.85546875" style="1" customWidth="1"/>
    <col min="2" max="3" width="18" style="1" customWidth="1"/>
    <col min="4" max="4" width="16.7109375" style="1" customWidth="1"/>
    <col min="5" max="5" width="16.140625" style="1" customWidth="1"/>
    <col min="6" max="6" width="15.5703125" style="1" customWidth="1"/>
    <col min="7" max="16384" width="9.140625" style="1"/>
  </cols>
  <sheetData>
    <row r="1" spans="1:6" ht="18.75" x14ac:dyDescent="0.3">
      <c r="A1" s="4" t="s">
        <v>0</v>
      </c>
      <c r="B1" s="4"/>
    </row>
    <row r="2" spans="1:6" ht="15.75" x14ac:dyDescent="0.25">
      <c r="A2" s="61" t="s">
        <v>64</v>
      </c>
      <c r="B2" s="71"/>
    </row>
    <row r="3" spans="1:6" ht="15.75" x14ac:dyDescent="0.25">
      <c r="A3" s="53" t="s">
        <v>48</v>
      </c>
      <c r="B3" s="73" t="s">
        <v>74</v>
      </c>
      <c r="C3" s="73" t="s">
        <v>73</v>
      </c>
      <c r="D3" s="73" t="s">
        <v>75</v>
      </c>
      <c r="E3" s="73" t="s">
        <v>74</v>
      </c>
      <c r="F3" s="73" t="s">
        <v>73</v>
      </c>
    </row>
    <row r="4" spans="1:6" ht="15.75" x14ac:dyDescent="0.25">
      <c r="A4" s="5"/>
      <c r="B4" s="84">
        <v>43008</v>
      </c>
      <c r="C4" s="72">
        <v>43190</v>
      </c>
      <c r="D4" s="72">
        <v>43281</v>
      </c>
      <c r="E4" s="72">
        <v>43373</v>
      </c>
      <c r="F4" s="72">
        <v>43555</v>
      </c>
    </row>
    <row r="5" spans="1:6" ht="15.75" x14ac:dyDescent="0.25">
      <c r="A5" s="60" t="s">
        <v>65</v>
      </c>
      <c r="B5" s="5"/>
    </row>
    <row r="6" spans="1:6" x14ac:dyDescent="0.25">
      <c r="A6" s="7" t="s">
        <v>38</v>
      </c>
      <c r="B6" s="10">
        <v>602674401</v>
      </c>
      <c r="C6" s="49">
        <v>217394614</v>
      </c>
      <c r="D6" s="49">
        <v>431463410</v>
      </c>
      <c r="E6" s="50">
        <v>608576174</v>
      </c>
      <c r="F6" s="70">
        <v>215967394</v>
      </c>
    </row>
    <row r="7" spans="1:6" x14ac:dyDescent="0.25">
      <c r="A7" s="7" t="s">
        <v>39</v>
      </c>
      <c r="B7" s="10"/>
      <c r="C7" s="49"/>
      <c r="D7" s="49"/>
      <c r="E7" s="50"/>
      <c r="F7" s="70"/>
    </row>
    <row r="8" spans="1:6" x14ac:dyDescent="0.25">
      <c r="A8" s="7" t="s">
        <v>40</v>
      </c>
      <c r="B8" s="10">
        <v>-505274119</v>
      </c>
      <c r="C8" s="49">
        <v>-194334196</v>
      </c>
      <c r="D8" s="49">
        <v>-390932756</v>
      </c>
      <c r="E8" s="50">
        <v>-555970086</v>
      </c>
      <c r="F8" s="70">
        <v>-200947264</v>
      </c>
    </row>
    <row r="9" spans="1:6" x14ac:dyDescent="0.25">
      <c r="A9" s="8"/>
      <c r="B9" s="51">
        <f t="shared" ref="B9:F9" si="0">SUM(B6:B8)</f>
        <v>97400282</v>
      </c>
      <c r="C9" s="51">
        <f t="shared" si="0"/>
        <v>23060418</v>
      </c>
      <c r="D9" s="51">
        <f t="shared" si="0"/>
        <v>40530654</v>
      </c>
      <c r="E9" s="51">
        <f t="shared" si="0"/>
        <v>52606088</v>
      </c>
      <c r="F9" s="51">
        <f t="shared" si="0"/>
        <v>15020130</v>
      </c>
    </row>
    <row r="10" spans="1:6" x14ac:dyDescent="0.25">
      <c r="A10" s="60" t="s">
        <v>66</v>
      </c>
      <c r="B10" s="51"/>
      <c r="C10" s="51"/>
      <c r="D10" s="51"/>
      <c r="E10" s="51"/>
    </row>
    <row r="11" spans="1:6" x14ac:dyDescent="0.25">
      <c r="A11" s="7" t="s">
        <v>41</v>
      </c>
      <c r="B11" s="10">
        <v>-1105022</v>
      </c>
      <c r="C11" s="49">
        <v>-977288</v>
      </c>
      <c r="D11" s="49">
        <v>-3830898</v>
      </c>
      <c r="E11" s="50">
        <v>-3891798</v>
      </c>
      <c r="F11" s="70"/>
    </row>
    <row r="12" spans="1:6" x14ac:dyDescent="0.25">
      <c r="A12" s="7" t="s">
        <v>42</v>
      </c>
      <c r="B12" s="10">
        <v>-6150000</v>
      </c>
      <c r="C12" s="49">
        <v>-2000000</v>
      </c>
      <c r="D12" s="49">
        <v>-2500000</v>
      </c>
      <c r="E12" s="50">
        <v>-3500000</v>
      </c>
    </row>
    <row r="13" spans="1:6" x14ac:dyDescent="0.25">
      <c r="A13" s="7" t="s">
        <v>43</v>
      </c>
      <c r="B13" s="10">
        <v>63750446</v>
      </c>
      <c r="C13" s="49"/>
      <c r="D13" s="49"/>
      <c r="E13" s="50"/>
      <c r="F13" s="70"/>
    </row>
    <row r="14" spans="1:6" x14ac:dyDescent="0.25">
      <c r="A14" s="7" t="s">
        <v>44</v>
      </c>
      <c r="B14" s="2">
        <v>-61700358</v>
      </c>
      <c r="C14" s="49"/>
      <c r="D14" s="49">
        <v>-1794364</v>
      </c>
      <c r="E14" s="50">
        <v>-2698675</v>
      </c>
      <c r="F14" s="70"/>
    </row>
    <row r="15" spans="1:6" x14ac:dyDescent="0.25">
      <c r="A15" s="8"/>
      <c r="B15" s="51">
        <f t="shared" ref="B15:F15" si="1">SUM(B11:B14)</f>
        <v>-5204934</v>
      </c>
      <c r="C15" s="51">
        <f t="shared" si="1"/>
        <v>-2977288</v>
      </c>
      <c r="D15" s="51">
        <f t="shared" si="1"/>
        <v>-8125262</v>
      </c>
      <c r="E15" s="51">
        <f t="shared" si="1"/>
        <v>-10090473</v>
      </c>
      <c r="F15" s="51">
        <f t="shared" si="1"/>
        <v>0</v>
      </c>
    </row>
    <row r="16" spans="1:6" x14ac:dyDescent="0.25">
      <c r="A16" s="60" t="s">
        <v>67</v>
      </c>
      <c r="B16" s="51"/>
      <c r="C16" s="51"/>
      <c r="D16" s="51"/>
      <c r="E16" s="51"/>
    </row>
    <row r="17" spans="1:6" x14ac:dyDescent="0.25">
      <c r="A17" s="7" t="s">
        <v>45</v>
      </c>
      <c r="B17" s="10">
        <v>-60512358</v>
      </c>
      <c r="C17" s="49"/>
      <c r="D17" s="49"/>
      <c r="E17" s="50">
        <v>-64546515</v>
      </c>
      <c r="F17" s="70"/>
    </row>
    <row r="18" spans="1:6" x14ac:dyDescent="0.25">
      <c r="A18" s="7" t="s">
        <v>46</v>
      </c>
      <c r="B18" s="10"/>
      <c r="C18" s="49"/>
      <c r="D18" s="49"/>
      <c r="E18" s="50"/>
    </row>
    <row r="19" spans="1:6" x14ac:dyDescent="0.25">
      <c r="A19" s="8"/>
      <c r="B19" s="51">
        <f t="shared" ref="B19:F19" si="2">SUM(B17:B18)</f>
        <v>-60512358</v>
      </c>
      <c r="C19" s="51">
        <f t="shared" si="2"/>
        <v>0</v>
      </c>
      <c r="D19" s="51">
        <f t="shared" si="2"/>
        <v>0</v>
      </c>
      <c r="E19" s="51">
        <f t="shared" si="2"/>
        <v>-64546515</v>
      </c>
      <c r="F19" s="51">
        <f t="shared" si="2"/>
        <v>0</v>
      </c>
    </row>
    <row r="20" spans="1:6" x14ac:dyDescent="0.25">
      <c r="A20" s="8"/>
      <c r="B20" s="51"/>
      <c r="C20" s="51"/>
      <c r="D20" s="51"/>
      <c r="E20" s="51"/>
    </row>
    <row r="21" spans="1:6" x14ac:dyDescent="0.25">
      <c r="A21" s="53" t="s">
        <v>68</v>
      </c>
      <c r="B21" s="51">
        <f t="shared" ref="B21:F21" si="3">B19+B15+B9</f>
        <v>31682990</v>
      </c>
      <c r="C21" s="51">
        <f t="shared" si="3"/>
        <v>20083130</v>
      </c>
      <c r="D21" s="51">
        <f t="shared" si="3"/>
        <v>32405392</v>
      </c>
      <c r="E21" s="51">
        <f t="shared" si="3"/>
        <v>-22030900</v>
      </c>
      <c r="F21" s="51">
        <f t="shared" si="3"/>
        <v>15020130</v>
      </c>
    </row>
    <row r="22" spans="1:6" x14ac:dyDescent="0.25">
      <c r="A22" s="67" t="s">
        <v>69</v>
      </c>
      <c r="B22" s="2">
        <v>427232191</v>
      </c>
      <c r="C22" s="49">
        <v>465921658</v>
      </c>
      <c r="D22" s="49">
        <v>465921658</v>
      </c>
      <c r="E22" s="50">
        <v>465921658</v>
      </c>
      <c r="F22" s="70">
        <v>470123276</v>
      </c>
    </row>
    <row r="23" spans="1:6" ht="15.75" thickBot="1" x14ac:dyDescent="0.3">
      <c r="A23" s="60" t="s">
        <v>70</v>
      </c>
      <c r="B23" s="52">
        <f t="shared" ref="B23:F23" si="4">B21+B22</f>
        <v>458915181</v>
      </c>
      <c r="C23" s="52">
        <f t="shared" si="4"/>
        <v>486004788</v>
      </c>
      <c r="D23" s="52">
        <f t="shared" si="4"/>
        <v>498327050</v>
      </c>
      <c r="E23" s="52">
        <f t="shared" si="4"/>
        <v>443890758</v>
      </c>
      <c r="F23" s="52">
        <f t="shared" si="4"/>
        <v>485143406</v>
      </c>
    </row>
    <row r="24" spans="1:6" ht="15.75" thickBot="1" x14ac:dyDescent="0.3">
      <c r="A24" s="8"/>
      <c r="B24" s="52"/>
      <c r="C24" s="52"/>
      <c r="D24" s="52"/>
      <c r="E24" s="52"/>
    </row>
    <row r="25" spans="1:6" ht="15.75" thickBot="1" x14ac:dyDescent="0.3">
      <c r="A25" s="60" t="s">
        <v>71</v>
      </c>
      <c r="B25" s="11">
        <f>B9/('1'!B8/10)</f>
        <v>2.4143898507475119</v>
      </c>
      <c r="C25" s="11">
        <f>C9/('1'!C8/10)</f>
        <v>0.57162913730778764</v>
      </c>
      <c r="D25" s="11">
        <f>D9/('1'!D8/10)</f>
        <v>1.0046870260782104</v>
      </c>
      <c r="E25" s="11">
        <f>E9/('1'!E8/10)</f>
        <v>1.3040168092606803</v>
      </c>
      <c r="F25" s="11">
        <f>F9/('1'!F8/10)</f>
        <v>0.37232386482113289</v>
      </c>
    </row>
    <row r="26" spans="1:6" x14ac:dyDescent="0.25">
      <c r="A26" s="60" t="s">
        <v>72</v>
      </c>
      <c r="B26" s="1">
        <f>'1'!B8/10</f>
        <v>40341572</v>
      </c>
      <c r="C26" s="1">
        <f>'1'!C8/10</f>
        <v>40341572</v>
      </c>
      <c r="D26" s="1">
        <f>'1'!D8/10</f>
        <v>40341572</v>
      </c>
      <c r="E26" s="1">
        <f>'1'!E8/10</f>
        <v>40341572</v>
      </c>
      <c r="F26" s="1">
        <f>'1'!F8/10</f>
        <v>40341572</v>
      </c>
    </row>
    <row r="27" spans="1:6" ht="15.75" x14ac:dyDescent="0.25">
      <c r="A27" s="23"/>
      <c r="B27" s="24"/>
      <c r="C27" s="25"/>
      <c r="D27" s="25"/>
      <c r="E27" s="26"/>
    </row>
    <row r="28" spans="1:6" ht="15.75" x14ac:dyDescent="0.25">
      <c r="A28" s="29"/>
      <c r="B28" s="30"/>
      <c r="C28" s="31"/>
      <c r="D28" s="31"/>
      <c r="E28" s="32"/>
    </row>
    <row r="29" spans="1:6" ht="15.75" x14ac:dyDescent="0.25">
      <c r="A29" s="23"/>
      <c r="B29" s="24"/>
      <c r="C29" s="25"/>
      <c r="D29" s="25"/>
      <c r="E29" s="26"/>
    </row>
    <row r="30" spans="1:6" ht="15.75" x14ac:dyDescent="0.25">
      <c r="A30" s="29"/>
      <c r="B30" s="30"/>
      <c r="C30" s="31"/>
      <c r="D30" s="31"/>
      <c r="E30" s="32"/>
    </row>
    <row r="31" spans="1:6" ht="15.75" x14ac:dyDescent="0.25">
      <c r="A31" s="29"/>
      <c r="B31" s="30"/>
      <c r="C31" s="31"/>
      <c r="D31" s="31"/>
      <c r="E31" s="32"/>
    </row>
    <row r="32" spans="1:6" ht="15.75" x14ac:dyDescent="0.25">
      <c r="A32" s="23"/>
      <c r="B32" s="24"/>
      <c r="C32" s="25"/>
      <c r="D32" s="25"/>
      <c r="E32" s="26"/>
    </row>
    <row r="33" spans="1:5" ht="15.75" x14ac:dyDescent="0.25">
      <c r="A33" s="29"/>
      <c r="B33" s="30"/>
      <c r="C33" s="31"/>
      <c r="D33" s="31"/>
      <c r="E33" s="32"/>
    </row>
    <row r="34" spans="1:5" ht="16.5" thickBot="1" x14ac:dyDescent="0.3">
      <c r="A34" s="33"/>
      <c r="B34" s="34"/>
      <c r="C34" s="35"/>
      <c r="D34" s="35"/>
      <c r="E34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2020-04-12T06:07:32Z</dcterms:modified>
</cp:coreProperties>
</file>