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B15" i="2" l="1"/>
  <c r="D15" i="2"/>
  <c r="D24" i="2" s="1"/>
  <c r="E27" i="2"/>
  <c r="E15" i="2"/>
  <c r="E24" i="2" s="1"/>
  <c r="E14" i="2"/>
  <c r="B5" i="2"/>
  <c r="B14" i="2" s="1"/>
  <c r="C5" i="2"/>
  <c r="C14" i="2" s="1"/>
  <c r="D5" i="2"/>
  <c r="D14" i="2" s="1"/>
  <c r="E5" i="2"/>
  <c r="E14" i="3"/>
  <c r="E9" i="3"/>
  <c r="F15" i="2"/>
  <c r="F14" i="2"/>
  <c r="F5" i="2"/>
  <c r="F39" i="1"/>
  <c r="F29" i="1" l="1"/>
  <c r="B30" i="2"/>
  <c r="C30" i="2"/>
  <c r="D30" i="2"/>
  <c r="E30" i="2"/>
  <c r="F30" i="2"/>
  <c r="B24" i="3"/>
  <c r="C24" i="3"/>
  <c r="D24" i="3"/>
  <c r="E24" i="3"/>
  <c r="F24" i="3"/>
  <c r="C17" i="3"/>
  <c r="D17" i="3"/>
  <c r="E17" i="3"/>
  <c r="E19" i="3" s="1"/>
  <c r="F17" i="3"/>
  <c r="C14" i="3"/>
  <c r="D14" i="3"/>
  <c r="F14" i="3"/>
  <c r="C9" i="3"/>
  <c r="D9" i="3"/>
  <c r="F9" i="3"/>
  <c r="C39" i="1"/>
  <c r="E39" i="1"/>
  <c r="B39" i="1"/>
  <c r="C29" i="1"/>
  <c r="D29" i="1"/>
  <c r="D39" i="1" s="1"/>
  <c r="E29" i="1"/>
  <c r="B29" i="1"/>
  <c r="D23" i="1"/>
  <c r="E23" i="1"/>
  <c r="F23" i="1"/>
  <c r="D16" i="1"/>
  <c r="E16" i="1"/>
  <c r="F16" i="1"/>
  <c r="D10" i="1"/>
  <c r="D15" i="1" s="1"/>
  <c r="D27" i="1" s="1"/>
  <c r="E10" i="1"/>
  <c r="E15" i="1" s="1"/>
  <c r="E27" i="1" s="1"/>
  <c r="F10" i="1"/>
  <c r="F15" i="1" s="1"/>
  <c r="C19" i="3" l="1"/>
  <c r="C21" i="3" s="1"/>
  <c r="D19" i="3"/>
  <c r="D21" i="3" s="1"/>
  <c r="E21" i="3"/>
  <c r="F19" i="3"/>
  <c r="F21" i="3" s="1"/>
  <c r="F27" i="1"/>
  <c r="C42" i="1"/>
  <c r="D42" i="1"/>
  <c r="E42" i="1"/>
  <c r="F42" i="1"/>
  <c r="B42" i="1"/>
  <c r="C15" i="2" l="1"/>
  <c r="C24" i="2" s="1"/>
  <c r="C9" i="2"/>
  <c r="D9" i="2"/>
  <c r="E9" i="2"/>
  <c r="F9" i="2"/>
  <c r="F24" i="2" l="1"/>
  <c r="F27" i="2" s="1"/>
  <c r="D27" i="2"/>
  <c r="C27" i="2"/>
  <c r="B9" i="2"/>
  <c r="B24" i="2" l="1"/>
  <c r="B27" i="2" s="1"/>
  <c r="C29" i="2"/>
  <c r="B17" i="3"/>
  <c r="B14" i="3"/>
  <c r="B9" i="3"/>
  <c r="B23" i="3" s="1"/>
  <c r="C23" i="3"/>
  <c r="B23" i="1"/>
  <c r="B10" i="1"/>
  <c r="B15" i="1" s="1"/>
  <c r="B41" i="1" s="1"/>
  <c r="B16" i="1"/>
  <c r="C23" i="1"/>
  <c r="C16" i="1"/>
  <c r="C10" i="1"/>
  <c r="C15" i="1" s="1"/>
  <c r="C41" i="1" s="1"/>
  <c r="C27" i="1" l="1"/>
  <c r="B19" i="3"/>
  <c r="B21" i="3" s="1"/>
  <c r="B29" i="2"/>
  <c r="B27" i="1"/>
  <c r="E41" i="1"/>
  <c r="F41" i="1"/>
  <c r="D41" i="1"/>
  <c r="E29" i="2"/>
  <c r="F29" i="2"/>
  <c r="D29" i="2"/>
  <c r="E23" i="3"/>
  <c r="F23" i="3"/>
  <c r="D23" i="3"/>
</calcChain>
</file>

<file path=xl/sharedStrings.xml><?xml version="1.0" encoding="utf-8"?>
<sst xmlns="http://schemas.openxmlformats.org/spreadsheetml/2006/main" count="95" uniqueCount="79">
  <si>
    <t>Pioneer Insurance Comapny Limited</t>
  </si>
  <si>
    <t>Premium on Right Share/ Share Premium</t>
  </si>
  <si>
    <t>Reserve For Exceptional Losses</t>
  </si>
  <si>
    <t>Share Fluctuation Fund</t>
  </si>
  <si>
    <t>Reserve &amp; Surplus</t>
  </si>
  <si>
    <t>Profit &amp; Loss Appropriation Account</t>
  </si>
  <si>
    <t>Fire Insurance Business Account</t>
  </si>
  <si>
    <t>Marine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</si>
  <si>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</si>
  <si>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</si>
  <si>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</si>
  <si>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</si>
  <si>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</si>
  <si>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Investment (At cost)</t>
  </si>
  <si>
    <t>National Bond/ Government Treasury Bond/Investment in Bangladesh Govt treasury bond</t>
  </si>
  <si>
    <t>Share &amp; Debenture/ Investment in Shares</t>
  </si>
  <si>
    <t>Interest, Dividend &amp; Rent Outstanding</t>
  </si>
  <si>
    <t>Amount Due From Other Persons Or Bodies Carrying On Insurance Business</t>
  </si>
  <si>
    <t>Sundry Debtors</t>
  </si>
  <si>
    <t>Cash &amp; Bank Balances</t>
  </si>
  <si>
    <t>Property, Plant &amp; Equipments / Other fixed assets</t>
  </si>
  <si>
    <t>Stock Of Printing Materials At Cost</t>
  </si>
  <si>
    <t>Insurance Stamps In Hand</t>
  </si>
  <si>
    <t>Income Statement</t>
  </si>
  <si>
    <t>Income from Investment and Other Sources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</si>
  <si>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</si>
  <si>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</si>
  <si>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</si>
  <si>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</si>
  <si>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</si>
  <si>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Advertisement &amp; Publicity</t>
  </si>
  <si>
    <t>Legal &amp; Professional Fees</t>
  </si>
  <si>
    <t>Donation &amp; Subscription</t>
  </si>
  <si>
    <t>Depreciation</t>
  </si>
  <si>
    <t>Other Expenses</t>
  </si>
  <si>
    <t>Registration &amp; Renewal</t>
  </si>
  <si>
    <t>Deffered Tax Assets</t>
  </si>
  <si>
    <t>Cash Flow Statement</t>
  </si>
  <si>
    <t>Collection From Premium &amp; Other Income</t>
  </si>
  <si>
    <t>Income Tax Paid</t>
  </si>
  <si>
    <t>Payment For Management Exp. Re-Insurance &amp; Claim</t>
  </si>
  <si>
    <t>Acquisition Of Fixed Asset</t>
  </si>
  <si>
    <t>Investment In Share/ Purchase of Share</t>
  </si>
  <si>
    <t>Dividend Paid</t>
  </si>
  <si>
    <t>Amount due to other persons or bodies</t>
  </si>
  <si>
    <t>Purchase of Bangladesh Govt. Treasury Bond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</si>
  <si>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</si>
  <si>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</si>
  <si>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</si>
  <si>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</si>
  <si>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</si>
  <si>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</si>
  <si>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</si>
  <si>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</si>
  <si>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</si>
  <si>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</si>
  <si>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</si>
  <si>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</si>
  <si>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</si>
  <si>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</si>
  <si>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</si>
  <si>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</si>
  <si>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</si>
  <si>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</si>
  <si>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</si>
  <si>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</si>
  <si>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</si>
  <si>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</si>
  <si>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</si>
  <si>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</si>
  <si>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</si>
  <si>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1</t>
  </si>
  <si>
    <t>Quarter 3</t>
  </si>
  <si>
    <t>Quarter 2</t>
  </si>
  <si>
    <t>Net premium</t>
  </si>
  <si>
    <t>Reinsurance commision</t>
  </si>
  <si>
    <t xml:space="preserve">Claim </t>
  </si>
  <si>
    <t>Unexpired risks</t>
  </si>
  <si>
    <t>Creditors &amp; Accruals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</si>
</sst>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Fill="1"/>
    <xf numFmtId="0" fontId="3" fillId="0" borderId="0" xfId="0" applyFont="1"/>
    <xf numFmtId="0" fontId="4" fillId="0" borderId="1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4" xfId="0" applyFont="1" applyFill="1" applyBorder="1" applyAlignment="1">
      <alignment vertical="top" wrapText="1"/>
    </xf>
    <xf numFmtId="0" fontId="0" fillId="0" borderId="0" xfId="0" applyFont="1"/>
    <xf numFmtId="0" fontId="7" fillId="0" borderId="0" xfId="0" applyFont="1" applyFill="1"/>
    <xf numFmtId="0" fontId="0" fillId="0" borderId="1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2" fontId="3" fillId="0" borderId="7" xfId="0" applyNumberFormat="1" applyFont="1" applyFill="1" applyBorder="1" applyAlignment="1">
      <alignment horizontal="right" vertical="top" wrapText="1"/>
    </xf>
    <xf numFmtId="0" fontId="4" fillId="0" borderId="4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4" fontId="4" fillId="0" borderId="0" xfId="0" applyNumberFormat="1" applyFont="1" applyFill="1" applyAlignment="1">
      <alignment horizontal="right" vertical="top" wrapText="1"/>
    </xf>
    <xf numFmtId="4" fontId="4" fillId="0" borderId="5" xfId="0" applyNumberFormat="1" applyFont="1" applyFill="1" applyBorder="1" applyAlignment="1">
      <alignment horizontal="right" vertical="top" wrapText="1"/>
    </xf>
    <xf numFmtId="0" fontId="4" fillId="0" borderId="6" xfId="0" applyFont="1" applyFill="1" applyBorder="1" applyAlignment="1">
      <alignment vertical="top" wrapText="1"/>
    </xf>
    <xf numFmtId="0" fontId="4" fillId="0" borderId="7" xfId="0" applyFont="1" applyFill="1" applyBorder="1" applyAlignment="1">
      <alignment vertical="top" wrapText="1"/>
    </xf>
    <xf numFmtId="2" fontId="4" fillId="0" borderId="7" xfId="0" applyNumberFormat="1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0" fontId="8" fillId="0" borderId="0" xfId="0" applyFont="1" applyFill="1" applyAlignment="1">
      <alignment horizontal="right" vertical="top" wrapText="1"/>
    </xf>
    <xf numFmtId="0" fontId="8" fillId="0" borderId="5" xfId="0" applyFont="1" applyFill="1" applyBorder="1" applyAlignment="1">
      <alignment horizontal="right"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4" fontId="9" fillId="0" borderId="0" xfId="0" applyNumberFormat="1" applyFont="1" applyFill="1" applyAlignment="1">
      <alignment horizontal="right" vertical="top" wrapText="1"/>
    </xf>
    <xf numFmtId="4" fontId="9" fillId="0" borderId="5" xfId="0" applyNumberFormat="1" applyFont="1" applyFill="1" applyBorder="1" applyAlignment="1">
      <alignment horizontal="right" vertical="top" wrapText="1"/>
    </xf>
    <xf numFmtId="0" fontId="9" fillId="0" borderId="6" xfId="0" applyFont="1" applyFill="1" applyBorder="1" applyAlignment="1">
      <alignment vertical="top" wrapText="1"/>
    </xf>
    <xf numFmtId="0" fontId="9" fillId="0" borderId="7" xfId="0" applyFont="1" applyFill="1" applyBorder="1" applyAlignment="1">
      <alignment vertical="top" wrapText="1"/>
    </xf>
    <xf numFmtId="2" fontId="9" fillId="0" borderId="7" xfId="0" applyNumberFormat="1" applyFont="1" applyFill="1" applyBorder="1" applyAlignment="1">
      <alignment horizontal="right" vertical="top" wrapText="1"/>
    </xf>
    <xf numFmtId="0" fontId="3" fillId="0" borderId="10" xfId="0" applyFont="1" applyBorder="1" applyAlignment="1">
      <alignment horizontal="left"/>
    </xf>
    <xf numFmtId="0" fontId="10" fillId="0" borderId="4" xfId="0" applyFont="1" applyFill="1" applyBorder="1" applyAlignment="1">
      <alignment vertical="top" wrapText="1"/>
    </xf>
    <xf numFmtId="0" fontId="3" fillId="0" borderId="10" xfId="0" applyFont="1" applyBorder="1"/>
    <xf numFmtId="0" fontId="1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vertical="top" wrapText="1"/>
    </xf>
    <xf numFmtId="164" fontId="1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0" fontId="12" fillId="0" borderId="4" xfId="0" applyFont="1" applyFill="1" applyBorder="1" applyAlignment="1">
      <alignment vertical="top" wrapText="1"/>
    </xf>
    <xf numFmtId="164" fontId="12" fillId="0" borderId="0" xfId="1" applyNumberFormat="1" applyFont="1" applyFill="1" applyBorder="1" applyAlignment="1">
      <alignment vertical="top" wrapText="1"/>
    </xf>
    <xf numFmtId="2" fontId="12" fillId="0" borderId="7" xfId="0" applyNumberFormat="1" applyFont="1" applyFill="1" applyBorder="1" applyAlignment="1">
      <alignment horizontal="right" vertical="top" wrapText="1"/>
    </xf>
    <xf numFmtId="0" fontId="11" fillId="0" borderId="4" xfId="0" applyFont="1" applyFill="1" applyBorder="1" applyAlignment="1">
      <alignment vertical="top" wrapText="1"/>
    </xf>
    <xf numFmtId="4" fontId="11" fillId="0" borderId="0" xfId="0" applyNumberFormat="1" applyFont="1" applyFill="1" applyAlignment="1">
      <alignment horizontal="right" vertical="top" wrapText="1"/>
    </xf>
    <xf numFmtId="4" fontId="11" fillId="0" borderId="5" xfId="0" applyNumberFormat="1" applyFont="1" applyFill="1" applyBorder="1" applyAlignment="1">
      <alignment horizontal="right" vertical="top" wrapText="1"/>
    </xf>
    <xf numFmtId="0" fontId="11" fillId="0" borderId="0" xfId="0" applyFont="1" applyFill="1" applyAlignment="1">
      <alignment horizontal="right" vertical="top" wrapText="1"/>
    </xf>
    <xf numFmtId="0" fontId="11" fillId="0" borderId="5" xfId="0" applyFont="1" applyFill="1" applyBorder="1" applyAlignment="1">
      <alignment horizontal="right" vertical="top" wrapText="1"/>
    </xf>
    <xf numFmtId="3" fontId="4" fillId="0" borderId="0" xfId="0" applyNumberFormat="1" applyFont="1" applyFill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4" fontId="13" fillId="2" borderId="9" xfId="0" applyNumberFormat="1" applyFont="1" applyFill="1" applyBorder="1" applyAlignment="1">
      <alignment horizontal="right" vertical="top" wrapText="1"/>
    </xf>
    <xf numFmtId="0" fontId="4" fillId="0" borderId="0" xfId="0" applyFont="1"/>
    <xf numFmtId="0" fontId="3" fillId="0" borderId="11" xfId="0" applyFont="1" applyBorder="1" applyAlignment="1">
      <alignment vertical="top" wrapText="1"/>
    </xf>
    <xf numFmtId="0" fontId="3" fillId="0" borderId="0" xfId="0" applyFont="1" applyBorder="1"/>
    <xf numFmtId="0" fontId="3" fillId="0" borderId="12" xfId="0" applyFont="1" applyBorder="1"/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right" wrapText="1"/>
    </xf>
    <xf numFmtId="0" fontId="3" fillId="0" borderId="3" xfId="0" applyFont="1" applyFill="1" applyBorder="1" applyAlignment="1">
      <alignment horizontal="right" wrapText="1"/>
    </xf>
    <xf numFmtId="15" fontId="3" fillId="0" borderId="0" xfId="0" applyNumberFormat="1" applyFont="1" applyFill="1" applyBorder="1" applyAlignment="1">
      <alignment horizontal="center" wrapText="1"/>
    </xf>
    <xf numFmtId="15" fontId="3" fillId="0" borderId="0" xfId="0" applyNumberFormat="1" applyFont="1" applyFill="1" applyBorder="1" applyAlignment="1">
      <alignment horizontal="right" wrapText="1"/>
    </xf>
    <xf numFmtId="15" fontId="3" fillId="0" borderId="5" xfId="0" applyNumberFormat="1" applyFont="1" applyFill="1" applyBorder="1" applyAlignment="1">
      <alignment horizontal="right" wrapText="1"/>
    </xf>
    <xf numFmtId="164" fontId="0" fillId="0" borderId="0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Border="1" applyAlignment="1">
      <alignment horizontal="right" wrapText="1"/>
    </xf>
    <xf numFmtId="164" fontId="0" fillId="0" borderId="5" xfId="1" applyNumberFormat="1" applyFont="1" applyFill="1" applyBorder="1" applyAlignment="1">
      <alignment horizontal="right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164" fontId="3" fillId="0" borderId="0" xfId="1" applyNumberFormat="1" applyFont="1" applyFill="1" applyBorder="1" applyAlignment="1">
      <alignment vertical="top" wrapText="1"/>
    </xf>
    <xf numFmtId="164" fontId="3" fillId="0" borderId="0" xfId="1" applyNumberFormat="1" applyFont="1" applyFill="1" applyAlignment="1">
      <alignment horizontal="right" vertical="top" wrapText="1"/>
    </xf>
    <xf numFmtId="164" fontId="3" fillId="0" borderId="5" xfId="1" applyNumberFormat="1" applyFont="1" applyFill="1" applyBorder="1" applyAlignment="1">
      <alignment horizontal="right" vertical="top" wrapText="1"/>
    </xf>
    <xf numFmtId="164" fontId="3" fillId="0" borderId="0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Border="1" applyAlignment="1">
      <alignment horizontal="center" wrapText="1"/>
    </xf>
    <xf numFmtId="164" fontId="1" fillId="0" borderId="0" xfId="1" applyNumberFormat="1" applyFont="1" applyFill="1" applyBorder="1" applyAlignment="1">
      <alignment horizontal="right" wrapText="1"/>
    </xf>
    <xf numFmtId="164" fontId="1" fillId="0" borderId="5" xfId="1" applyNumberFormat="1" applyFont="1" applyFill="1" applyBorder="1" applyAlignment="1">
      <alignment horizontal="right" wrapText="1"/>
    </xf>
    <xf numFmtId="164" fontId="12" fillId="0" borderId="0" xfId="1" applyNumberFormat="1" applyFont="1" applyFill="1" applyAlignment="1">
      <alignment horizontal="right" vertical="top" wrapText="1"/>
    </xf>
    <xf numFmtId="164" fontId="12" fillId="0" borderId="5" xfId="1" applyNumberFormat="1" applyFont="1" applyFill="1" applyBorder="1" applyAlignment="1">
      <alignment horizontal="right" vertical="top" wrapText="1"/>
    </xf>
    <xf numFmtId="164" fontId="12" fillId="0" borderId="0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Border="1" applyAlignment="1">
      <alignment horizontal="right" vertical="top" wrapText="1"/>
    </xf>
    <xf numFmtId="164" fontId="4" fillId="0" borderId="7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/>
    <xf numFmtId="0" fontId="0" fillId="0" borderId="4" xfId="0" applyFont="1" applyBorder="1" applyAlignment="1">
      <alignment vertical="top" wrapText="1"/>
    </xf>
    <xf numFmtId="164" fontId="12" fillId="0" borderId="5" xfId="1" applyNumberFormat="1" applyFont="1" applyFill="1" applyBorder="1" applyAlignment="1">
      <alignment horizontal="right" wrapText="1"/>
    </xf>
    <xf numFmtId="3" fontId="11" fillId="0" borderId="5" xfId="0" applyNumberFormat="1" applyFont="1" applyFill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2" workbookViewId="0">
      <pane xSplit="1" topLeftCell="B1" activePane="topRight" state="frozen"/>
      <selection pane="topRight" activeCell="B14" sqref="B14"/>
    </sheetView>
  </sheetViews>
  <sheetFormatPr defaultRowHeight="15" x14ac:dyDescent="0.25"/>
  <cols>
    <col min="1" max="1" width="49.28515625" style="7" customWidth="1"/>
    <col min="2" max="2" width="16.42578125" style="7" customWidth="1"/>
    <col min="3" max="3" width="15.42578125" style="7" customWidth="1"/>
    <col min="4" max="4" width="17.140625" style="7" customWidth="1"/>
    <col min="5" max="5" width="16.7109375" style="7" customWidth="1"/>
    <col min="6" max="6" width="16" style="7" customWidth="1"/>
    <col min="7" max="16384" width="9.140625" style="7"/>
  </cols>
  <sheetData>
    <row r="1" spans="1:6" ht="18.75" x14ac:dyDescent="0.3">
      <c r="A1" s="8" t="s">
        <v>0</v>
      </c>
      <c r="B1" s="8"/>
      <c r="C1" s="8"/>
    </row>
    <row r="2" spans="1:6" x14ac:dyDescent="0.25">
      <c r="A2" s="2" t="s">
        <v>46</v>
      </c>
    </row>
    <row r="3" spans="1:6" ht="15.75" thickBot="1" x14ac:dyDescent="0.3">
      <c r="A3" s="2" t="s">
        <v>47</v>
      </c>
    </row>
    <row r="4" spans="1:6" x14ac:dyDescent="0.25">
      <c r="A4" s="9"/>
      <c r="B4" s="58" t="s">
        <v>72</v>
      </c>
      <c r="C4" s="58" t="s">
        <v>71</v>
      </c>
      <c r="D4" s="58" t="s">
        <v>73</v>
      </c>
      <c r="E4" s="58" t="s">
        <v>72</v>
      </c>
      <c r="F4" s="59" t="s">
        <v>71</v>
      </c>
    </row>
    <row r="5" spans="1:6" ht="15.75" x14ac:dyDescent="0.25">
      <c r="A5" s="3" t="s">
        <v>48</v>
      </c>
      <c r="B5" s="61">
        <v>43008</v>
      </c>
      <c r="C5" s="61">
        <v>43190</v>
      </c>
      <c r="D5" s="61">
        <v>43281</v>
      </c>
      <c r="E5" s="61">
        <v>43373</v>
      </c>
      <c r="F5" s="62">
        <v>43555</v>
      </c>
    </row>
    <row r="6" spans="1:6" ht="15.75" x14ac:dyDescent="0.25">
      <c r="A6" s="4"/>
      <c r="B6" s="63"/>
      <c r="C6" s="63"/>
      <c r="D6" s="64"/>
      <c r="E6" s="64"/>
      <c r="F6" s="65"/>
    </row>
    <row r="7" spans="1:6" x14ac:dyDescent="0.25">
      <c r="A7" s="5" t="s">
        <v>49</v>
      </c>
      <c r="B7" s="63"/>
      <c r="C7" s="63"/>
      <c r="D7" s="64"/>
      <c r="E7" s="64"/>
      <c r="F7" s="65"/>
    </row>
    <row r="8" spans="1:6" x14ac:dyDescent="0.25">
      <c r="A8" s="6" t="s">
        <v>50</v>
      </c>
      <c r="B8" s="66">
        <v>699806250</v>
      </c>
      <c r="C8" s="66">
        <v>699806250</v>
      </c>
      <c r="D8" s="67">
        <v>699806250</v>
      </c>
      <c r="E8" s="67">
        <v>699806250</v>
      </c>
      <c r="F8" s="68">
        <v>699806250</v>
      </c>
    </row>
    <row r="9" spans="1:6" x14ac:dyDescent="0.25">
      <c r="A9" s="5" t="s">
        <v>1</v>
      </c>
      <c r="B9" s="66">
        <v>144000000</v>
      </c>
      <c r="C9" s="66">
        <v>144000000</v>
      </c>
      <c r="D9" s="67">
        <v>144000000</v>
      </c>
      <c r="E9" s="67">
        <v>144000000</v>
      </c>
      <c r="F9" s="68">
        <v>144000000</v>
      </c>
    </row>
    <row r="10" spans="1:6" x14ac:dyDescent="0.25">
      <c r="A10" s="6" t="s">
        <v>51</v>
      </c>
      <c r="B10" s="69">
        <f>SUM(B11:B14)</f>
        <v>1735469210</v>
      </c>
      <c r="C10" s="69">
        <f>SUM(C11:C14)</f>
        <v>1968657479</v>
      </c>
      <c r="D10" s="69">
        <f t="shared" ref="D10:F10" si="0">SUM(D11:D14)</f>
        <v>2068536766</v>
      </c>
      <c r="E10" s="69">
        <f t="shared" si="0"/>
        <v>2305128394</v>
      </c>
      <c r="F10" s="69">
        <f t="shared" si="0"/>
        <v>2348524447</v>
      </c>
    </row>
    <row r="11" spans="1:6" x14ac:dyDescent="0.25">
      <c r="A11" s="10" t="s">
        <v>2</v>
      </c>
      <c r="B11" s="66"/>
      <c r="C11" s="66"/>
      <c r="D11" s="67"/>
      <c r="E11" s="67"/>
      <c r="F11" s="68"/>
    </row>
    <row r="12" spans="1:6" x14ac:dyDescent="0.25">
      <c r="A12" s="10" t="s">
        <v>3</v>
      </c>
      <c r="B12" s="66"/>
      <c r="C12" s="66"/>
      <c r="D12" s="67"/>
      <c r="E12" s="67"/>
      <c r="F12" s="68"/>
    </row>
    <row r="13" spans="1:6" x14ac:dyDescent="0.25">
      <c r="A13" s="10" t="s">
        <v>4</v>
      </c>
      <c r="B13" s="66">
        <v>1635807468</v>
      </c>
      <c r="C13" s="66">
        <v>1803742794</v>
      </c>
      <c r="D13" s="67">
        <v>1864923356</v>
      </c>
      <c r="E13" s="67">
        <v>2196746575</v>
      </c>
      <c r="F13" s="68">
        <v>2188698025</v>
      </c>
    </row>
    <row r="14" spans="1:6" x14ac:dyDescent="0.25">
      <c r="A14" s="10" t="s">
        <v>5</v>
      </c>
      <c r="B14" s="66">
        <v>99661742</v>
      </c>
      <c r="C14" s="66">
        <v>164914685</v>
      </c>
      <c r="D14" s="67">
        <v>203613410</v>
      </c>
      <c r="E14" s="67">
        <v>108381819</v>
      </c>
      <c r="F14" s="68">
        <v>159826422</v>
      </c>
    </row>
    <row r="15" spans="1:6" x14ac:dyDescent="0.25">
      <c r="A15" s="11"/>
      <c r="B15" s="69">
        <f>B10+B9+B8</f>
        <v>2579275460</v>
      </c>
      <c r="C15" s="69">
        <f>C10+C9+C8</f>
        <v>2812463729</v>
      </c>
      <c r="D15" s="69">
        <f t="shared" ref="D15:F15" si="1">D10+D9+D8</f>
        <v>2912343016</v>
      </c>
      <c r="E15" s="69">
        <f t="shared" si="1"/>
        <v>3148934644</v>
      </c>
      <c r="F15" s="69">
        <f t="shared" si="1"/>
        <v>3192330697</v>
      </c>
    </row>
    <row r="16" spans="1:6" x14ac:dyDescent="0.25">
      <c r="A16" s="6" t="s">
        <v>52</v>
      </c>
      <c r="B16" s="69">
        <f>SUM(B17:B20)</f>
        <v>0</v>
      </c>
      <c r="C16" s="69">
        <f>SUM(C17:C20)</f>
        <v>0</v>
      </c>
      <c r="D16" s="69">
        <f t="shared" ref="D16:F16" si="2">SUM(D17:D20)</f>
        <v>0</v>
      </c>
      <c r="E16" s="69">
        <f t="shared" si="2"/>
        <v>0</v>
      </c>
      <c r="F16" s="69">
        <f t="shared" si="2"/>
        <v>0</v>
      </c>
    </row>
    <row r="17" spans="1:6" x14ac:dyDescent="0.25">
      <c r="A17" s="10" t="s">
        <v>6</v>
      </c>
      <c r="B17" s="66"/>
      <c r="C17" s="66"/>
      <c r="D17" s="67"/>
      <c r="E17" s="67"/>
      <c r="F17" s="68"/>
    </row>
    <row r="18" spans="1:6" x14ac:dyDescent="0.25">
      <c r="A18" s="10" t="s">
        <v>7</v>
      </c>
      <c r="B18" s="66"/>
      <c r="C18" s="66"/>
      <c r="D18" s="67"/>
      <c r="E18" s="67"/>
      <c r="F18" s="68"/>
    </row>
    <row r="19" spans="1:6" x14ac:dyDescent="0.25">
      <c r="A19" s="10" t="s">
        <v>8</v>
      </c>
      <c r="B19" s="66"/>
      <c r="C19" s="66"/>
      <c r="D19" s="67"/>
      <c r="E19" s="67"/>
      <c r="F19" s="68"/>
    </row>
    <row r="20" spans="1:6" x14ac:dyDescent="0.25">
      <c r="A20" s="10" t="s">
        <v>9</v>
      </c>
      <c r="B20" s="66"/>
      <c r="C20" s="66"/>
      <c r="D20" s="67"/>
      <c r="E20" s="67"/>
      <c r="F20" s="68"/>
    </row>
    <row r="21" spans="1:6" x14ac:dyDescent="0.25">
      <c r="A21" s="6" t="s">
        <v>10</v>
      </c>
      <c r="B21" s="69"/>
      <c r="C21" s="69"/>
      <c r="D21" s="70"/>
      <c r="E21" s="70"/>
      <c r="F21" s="71"/>
    </row>
    <row r="22" spans="1:6" x14ac:dyDescent="0.25">
      <c r="A22" s="6"/>
      <c r="B22" s="69"/>
      <c r="C22" s="69"/>
      <c r="D22" s="70"/>
      <c r="E22" s="70"/>
      <c r="F22" s="71"/>
    </row>
    <row r="23" spans="1:6" x14ac:dyDescent="0.25">
      <c r="A23" s="6" t="s">
        <v>11</v>
      </c>
      <c r="B23" s="69">
        <f>SUM(B24:B26)</f>
        <v>993600380</v>
      </c>
      <c r="C23" s="69">
        <f>SUM(C24:C26)</f>
        <v>1259675232</v>
      </c>
      <c r="D23" s="69">
        <f t="shared" ref="D23:F23" si="3">SUM(D24:D26)</f>
        <v>1302876605</v>
      </c>
      <c r="E23" s="69">
        <f t="shared" si="3"/>
        <v>1410949475</v>
      </c>
      <c r="F23" s="69">
        <f t="shared" si="3"/>
        <v>1422102486</v>
      </c>
    </row>
    <row r="24" spans="1:6" ht="30" x14ac:dyDescent="0.25">
      <c r="A24" s="10" t="s">
        <v>12</v>
      </c>
      <c r="B24" s="66"/>
      <c r="C24" s="66"/>
      <c r="D24" s="67"/>
      <c r="E24" s="67"/>
      <c r="F24" s="68"/>
    </row>
    <row r="25" spans="1:6" x14ac:dyDescent="0.25">
      <c r="A25" s="10" t="s">
        <v>44</v>
      </c>
      <c r="B25" s="66"/>
      <c r="C25" s="66"/>
      <c r="D25" s="67"/>
      <c r="E25" s="67"/>
      <c r="F25" s="68"/>
    </row>
    <row r="26" spans="1:6" x14ac:dyDescent="0.25">
      <c r="A26" s="10" t="s">
        <v>78</v>
      </c>
      <c r="B26" s="66">
        <v>993600380</v>
      </c>
      <c r="C26" s="66">
        <v>1259675232</v>
      </c>
      <c r="D26" s="67">
        <v>1302876605</v>
      </c>
      <c r="E26" s="67">
        <v>1410949475</v>
      </c>
      <c r="F26" s="68">
        <v>1422102486</v>
      </c>
    </row>
    <row r="27" spans="1:6" x14ac:dyDescent="0.25">
      <c r="A27" s="11"/>
      <c r="B27" s="69">
        <f>B23+B21+B16+B15</f>
        <v>3572875840</v>
      </c>
      <c r="C27" s="69">
        <f t="shared" ref="C27:F27" si="4">C23+C21+C16+C15</f>
        <v>4072138961</v>
      </c>
      <c r="D27" s="69">
        <f t="shared" si="4"/>
        <v>4215219621</v>
      </c>
      <c r="E27" s="69">
        <f t="shared" si="4"/>
        <v>4559884119</v>
      </c>
      <c r="F27" s="69">
        <f t="shared" si="4"/>
        <v>4614433183</v>
      </c>
    </row>
    <row r="28" spans="1:6" x14ac:dyDescent="0.25">
      <c r="A28" s="33" t="s">
        <v>53</v>
      </c>
      <c r="B28" s="69"/>
      <c r="C28" s="69"/>
      <c r="D28" s="70"/>
      <c r="E28" s="70"/>
      <c r="F28" s="71"/>
    </row>
    <row r="29" spans="1:6" x14ac:dyDescent="0.25">
      <c r="A29" s="34" t="s">
        <v>13</v>
      </c>
      <c r="B29" s="69">
        <f>B30+B31</f>
        <v>1354178530</v>
      </c>
      <c r="C29" s="69">
        <f t="shared" ref="C29:E29" si="5">C30+C31</f>
        <v>1430389304</v>
      </c>
      <c r="D29" s="69">
        <f t="shared" si="5"/>
        <v>1512294635</v>
      </c>
      <c r="E29" s="69">
        <f t="shared" si="5"/>
        <v>1826583359</v>
      </c>
      <c r="F29" s="69">
        <f>F30+F31</f>
        <v>1727843172</v>
      </c>
    </row>
    <row r="30" spans="1:6" ht="30" x14ac:dyDescent="0.25">
      <c r="A30" s="10" t="s">
        <v>14</v>
      </c>
      <c r="B30" s="66">
        <v>25000000</v>
      </c>
      <c r="C30" s="66">
        <v>25000000</v>
      </c>
      <c r="D30" s="67">
        <v>25000000</v>
      </c>
      <c r="E30" s="67">
        <v>25000000</v>
      </c>
      <c r="F30" s="68">
        <v>25000000</v>
      </c>
    </row>
    <row r="31" spans="1:6" x14ac:dyDescent="0.25">
      <c r="A31" s="10" t="s">
        <v>15</v>
      </c>
      <c r="B31" s="66">
        <v>1329178530</v>
      </c>
      <c r="C31" s="66">
        <v>1405389304</v>
      </c>
      <c r="D31" s="67">
        <v>1487294635</v>
      </c>
      <c r="E31" s="67">
        <v>1801583359</v>
      </c>
      <c r="F31" s="68">
        <v>1702843172</v>
      </c>
    </row>
    <row r="32" spans="1:6" x14ac:dyDescent="0.25">
      <c r="A32" s="10" t="s">
        <v>16</v>
      </c>
      <c r="B32" s="66"/>
      <c r="C32" s="66"/>
      <c r="D32" s="67"/>
      <c r="E32" s="67"/>
      <c r="F32" s="68"/>
    </row>
    <row r="33" spans="1:6" ht="30" x14ac:dyDescent="0.25">
      <c r="A33" s="10" t="s">
        <v>17</v>
      </c>
      <c r="B33" s="66"/>
      <c r="C33" s="66"/>
      <c r="D33" s="67"/>
      <c r="E33" s="67"/>
      <c r="F33" s="68"/>
    </row>
    <row r="34" spans="1:6" x14ac:dyDescent="0.25">
      <c r="A34" s="10" t="s">
        <v>18</v>
      </c>
      <c r="B34" s="66">
        <v>887847654</v>
      </c>
      <c r="C34" s="66">
        <v>1168940199</v>
      </c>
      <c r="D34" s="67">
        <v>1153008654</v>
      </c>
      <c r="E34" s="67">
        <v>1241691789</v>
      </c>
      <c r="F34" s="68">
        <v>1192323611</v>
      </c>
    </row>
    <row r="35" spans="1:6" x14ac:dyDescent="0.25">
      <c r="A35" s="10" t="s">
        <v>19</v>
      </c>
      <c r="B35" s="66">
        <v>780473427</v>
      </c>
      <c r="C35" s="66">
        <v>917961481</v>
      </c>
      <c r="D35" s="67">
        <v>983966158</v>
      </c>
      <c r="E35" s="67">
        <v>929337145</v>
      </c>
      <c r="F35" s="68">
        <v>1136041070</v>
      </c>
    </row>
    <row r="36" spans="1:6" x14ac:dyDescent="0.25">
      <c r="A36" s="10" t="s">
        <v>20</v>
      </c>
      <c r="B36" s="66">
        <v>545144676</v>
      </c>
      <c r="C36" s="66">
        <v>549415261</v>
      </c>
      <c r="D36" s="67">
        <v>559384914</v>
      </c>
      <c r="E36" s="67">
        <v>558556626</v>
      </c>
      <c r="F36" s="68">
        <v>548775800</v>
      </c>
    </row>
    <row r="37" spans="1:6" x14ac:dyDescent="0.25">
      <c r="A37" s="10" t="s">
        <v>21</v>
      </c>
      <c r="B37" s="66">
        <v>2909993</v>
      </c>
      <c r="C37" s="66">
        <v>1972267</v>
      </c>
      <c r="D37" s="67">
        <v>2119691</v>
      </c>
      <c r="E37" s="67">
        <v>2006452</v>
      </c>
      <c r="F37" s="68">
        <v>2175681</v>
      </c>
    </row>
    <row r="38" spans="1:6" x14ac:dyDescent="0.25">
      <c r="A38" s="10" t="s">
        <v>22</v>
      </c>
      <c r="B38" s="66">
        <v>2321560</v>
      </c>
      <c r="C38" s="66">
        <v>3460449</v>
      </c>
      <c r="D38" s="67">
        <v>4445569</v>
      </c>
      <c r="E38" s="67">
        <v>1708748</v>
      </c>
      <c r="F38" s="68">
        <v>7273849</v>
      </c>
    </row>
    <row r="39" spans="1:6" x14ac:dyDescent="0.25">
      <c r="A39" s="11"/>
      <c r="B39" s="69">
        <f>SUM(B32:B38)+B29</f>
        <v>3572875840</v>
      </c>
      <c r="C39" s="69">
        <f t="shared" ref="C39:E39" si="6">SUM(C32:C38)+C29</f>
        <v>4072138961</v>
      </c>
      <c r="D39" s="69">
        <f t="shared" si="6"/>
        <v>4215219621</v>
      </c>
      <c r="E39" s="69">
        <f t="shared" si="6"/>
        <v>4559884119</v>
      </c>
      <c r="F39" s="69">
        <f>SUM(F32:F38)+F29</f>
        <v>4614433183</v>
      </c>
    </row>
    <row r="40" spans="1:6" x14ac:dyDescent="0.25">
      <c r="A40" s="11"/>
      <c r="B40" s="69"/>
      <c r="C40" s="69"/>
      <c r="D40" s="70"/>
      <c r="E40" s="70"/>
      <c r="F40" s="72"/>
    </row>
    <row r="41" spans="1:6" ht="15.75" thickBot="1" x14ac:dyDescent="0.3">
      <c r="A41" s="35" t="s">
        <v>54</v>
      </c>
      <c r="B41" s="12">
        <f>B15/(B8/10)</f>
        <v>36.85699377506274</v>
      </c>
      <c r="C41" s="12">
        <f>C15/(C8/10)</f>
        <v>40.189177061508097</v>
      </c>
      <c r="D41" s="12">
        <f>D15/(D8/10)</f>
        <v>41.616419058846645</v>
      </c>
      <c r="E41" s="12">
        <f t="shared" ref="E41:F41" si="7">E15/(E8/10)</f>
        <v>44.997235220462805</v>
      </c>
      <c r="F41" s="12">
        <f t="shared" si="7"/>
        <v>45.617350473791852</v>
      </c>
    </row>
    <row r="42" spans="1:6" ht="15.75" x14ac:dyDescent="0.25">
      <c r="A42" s="35" t="s">
        <v>55</v>
      </c>
      <c r="B42" s="36">
        <f>B8/10</f>
        <v>69980625</v>
      </c>
      <c r="C42" s="36">
        <f t="shared" ref="C42:F42" si="8">C8/10</f>
        <v>69980625</v>
      </c>
      <c r="D42" s="36">
        <f t="shared" si="8"/>
        <v>69980625</v>
      </c>
      <c r="E42" s="36">
        <f t="shared" si="8"/>
        <v>69980625</v>
      </c>
      <c r="F42" s="36">
        <f t="shared" si="8"/>
        <v>69980625</v>
      </c>
    </row>
    <row r="43" spans="1:6" ht="16.5" thickBot="1" x14ac:dyDescent="0.3">
      <c r="A43" s="17"/>
      <c r="B43" s="18"/>
      <c r="C43" s="18"/>
      <c r="D43" s="19"/>
      <c r="E43" s="19"/>
      <c r="F43" s="19"/>
    </row>
    <row r="44" spans="1:6" ht="15.75" x14ac:dyDescent="0.25">
      <c r="A44" s="20"/>
      <c r="B44" s="21"/>
      <c r="C44" s="21"/>
      <c r="D44" s="22"/>
      <c r="E44" s="22"/>
      <c r="F44" s="23"/>
    </row>
    <row r="45" spans="1:6" ht="15.75" x14ac:dyDescent="0.25">
      <c r="A45" s="20"/>
      <c r="B45" s="21"/>
      <c r="C45" s="21"/>
      <c r="D45" s="22"/>
      <c r="E45" s="22"/>
      <c r="F45" s="23"/>
    </row>
    <row r="46" spans="1:6" ht="15.75" x14ac:dyDescent="0.25">
      <c r="A46" s="20"/>
      <c r="B46" s="21"/>
      <c r="C46" s="21"/>
      <c r="D46" s="24"/>
      <c r="E46" s="22"/>
      <c r="F46" s="25"/>
    </row>
    <row r="47" spans="1:6" ht="15.75" x14ac:dyDescent="0.25">
      <c r="A47" s="20"/>
      <c r="B47" s="21"/>
      <c r="C47" s="21"/>
      <c r="D47" s="22"/>
      <c r="E47" s="22"/>
      <c r="F47" s="23"/>
    </row>
    <row r="48" spans="1:6" ht="15.75" x14ac:dyDescent="0.25">
      <c r="A48" s="26"/>
      <c r="B48" s="27"/>
      <c r="C48" s="27"/>
      <c r="D48" s="28"/>
      <c r="E48" s="28"/>
      <c r="F48" s="29"/>
    </row>
    <row r="49" spans="1:6" ht="16.5" thickBot="1" x14ac:dyDescent="0.3">
      <c r="A49" s="30"/>
      <c r="B49" s="31"/>
      <c r="C49" s="31"/>
      <c r="D49" s="32"/>
      <c r="E49" s="32"/>
      <c r="F49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pane xSplit="1" topLeftCell="B1" activePane="topRight" state="frozen"/>
      <selection activeCell="A16" sqref="A16"/>
      <selection pane="topRight" activeCell="B26" sqref="B26"/>
    </sheetView>
  </sheetViews>
  <sheetFormatPr defaultRowHeight="15" x14ac:dyDescent="0.25"/>
  <cols>
    <col min="1" max="1" width="54.42578125" style="7" customWidth="1"/>
    <col min="2" max="2" width="15.28515625" style="7" customWidth="1"/>
    <col min="3" max="3" width="15.5703125" style="7" customWidth="1"/>
    <col min="4" max="4" width="17.5703125" style="7" bestFit="1" customWidth="1"/>
    <col min="5" max="5" width="17.42578125" style="7" bestFit="1" customWidth="1"/>
    <col min="6" max="6" width="17.5703125" style="7" bestFit="1" customWidth="1"/>
    <col min="7" max="16384" width="9.140625" style="7"/>
  </cols>
  <sheetData>
    <row r="1" spans="1:6" ht="18.75" x14ac:dyDescent="0.3">
      <c r="A1" s="8" t="s">
        <v>0</v>
      </c>
      <c r="B1" s="8"/>
      <c r="C1" s="8"/>
    </row>
    <row r="2" spans="1:6" ht="16.5" thickBot="1" x14ac:dyDescent="0.3">
      <c r="A2" s="53" t="s">
        <v>23</v>
      </c>
    </row>
    <row r="3" spans="1:6" ht="15.75" thickBot="1" x14ac:dyDescent="0.3">
      <c r="A3" s="2" t="s">
        <v>47</v>
      </c>
      <c r="B3" s="57" t="s">
        <v>72</v>
      </c>
      <c r="C3" s="57" t="s">
        <v>71</v>
      </c>
      <c r="D3" s="58" t="s">
        <v>73</v>
      </c>
      <c r="E3" s="58" t="s">
        <v>72</v>
      </c>
      <c r="F3" s="59" t="s">
        <v>71</v>
      </c>
    </row>
    <row r="4" spans="1:6" x14ac:dyDescent="0.25">
      <c r="A4" s="37"/>
      <c r="B4" s="60">
        <v>43008</v>
      </c>
      <c r="C4" s="60">
        <v>43190</v>
      </c>
      <c r="D4" s="61">
        <v>43281</v>
      </c>
      <c r="E4" s="61">
        <v>43373</v>
      </c>
      <c r="F4" s="62">
        <v>43555</v>
      </c>
    </row>
    <row r="5" spans="1:6" x14ac:dyDescent="0.25">
      <c r="A5" s="54" t="s">
        <v>56</v>
      </c>
      <c r="B5" s="83">
        <f t="shared" ref="B5:E5" si="0">SUM(B6:B8)</f>
        <v>1275823370</v>
      </c>
      <c r="C5" s="83">
        <f t="shared" si="0"/>
        <v>422514484</v>
      </c>
      <c r="D5" s="83">
        <f t="shared" si="0"/>
        <v>938402330</v>
      </c>
      <c r="E5" s="83">
        <f t="shared" si="0"/>
        <v>1347115671</v>
      </c>
      <c r="F5" s="83">
        <f>SUM(F6:F8)</f>
        <v>507215023</v>
      </c>
    </row>
    <row r="6" spans="1:6" x14ac:dyDescent="0.25">
      <c r="A6" s="82" t="s">
        <v>74</v>
      </c>
      <c r="B6" s="73">
        <v>1065698318</v>
      </c>
      <c r="C6" s="73">
        <v>376608943</v>
      </c>
      <c r="D6" s="74">
        <v>836998664</v>
      </c>
      <c r="E6" s="74">
        <v>1191443077</v>
      </c>
      <c r="F6" s="75">
        <v>467215628</v>
      </c>
    </row>
    <row r="7" spans="1:6" x14ac:dyDescent="0.25">
      <c r="A7" s="82" t="s">
        <v>75</v>
      </c>
      <c r="B7" s="73">
        <v>135088855</v>
      </c>
      <c r="C7" s="73">
        <v>26015272</v>
      </c>
      <c r="D7" s="74">
        <v>66855016</v>
      </c>
      <c r="E7" s="74">
        <v>98985918</v>
      </c>
      <c r="F7" s="75">
        <v>18210310</v>
      </c>
    </row>
    <row r="8" spans="1:6" x14ac:dyDescent="0.25">
      <c r="A8" s="38" t="s">
        <v>24</v>
      </c>
      <c r="B8" s="39">
        <v>75036197</v>
      </c>
      <c r="C8" s="39">
        <v>19890269</v>
      </c>
      <c r="D8" s="40">
        <v>34548650</v>
      </c>
      <c r="E8" s="40">
        <v>56686676</v>
      </c>
      <c r="F8" s="41">
        <v>21789085</v>
      </c>
    </row>
    <row r="9" spans="1:6" x14ac:dyDescent="0.25">
      <c r="A9" s="54" t="s">
        <v>25</v>
      </c>
      <c r="B9" s="43">
        <f>SUM(B10:B13)</f>
        <v>0</v>
      </c>
      <c r="C9" s="43">
        <f t="shared" ref="C9:F9" si="1">SUM(C10:C13)</f>
        <v>0</v>
      </c>
      <c r="D9" s="43">
        <f t="shared" si="1"/>
        <v>0</v>
      </c>
      <c r="E9" s="43">
        <f t="shared" si="1"/>
        <v>0</v>
      </c>
      <c r="F9" s="43">
        <f t="shared" si="1"/>
        <v>0</v>
      </c>
    </row>
    <row r="10" spans="1:6" x14ac:dyDescent="0.25">
      <c r="A10" s="38" t="s">
        <v>26</v>
      </c>
      <c r="B10" s="39"/>
      <c r="C10" s="39"/>
      <c r="D10" s="40"/>
      <c r="E10" s="40"/>
      <c r="F10" s="41"/>
    </row>
    <row r="11" spans="1:6" x14ac:dyDescent="0.25">
      <c r="A11" s="38" t="s">
        <v>27</v>
      </c>
      <c r="B11" s="39"/>
      <c r="C11" s="39"/>
      <c r="D11" s="40"/>
      <c r="E11" s="40"/>
      <c r="F11" s="41"/>
    </row>
    <row r="12" spans="1:6" x14ac:dyDescent="0.25">
      <c r="A12" s="38" t="s">
        <v>28</v>
      </c>
      <c r="B12" s="39"/>
      <c r="C12" s="39"/>
      <c r="D12" s="40"/>
      <c r="E12" s="40"/>
      <c r="F12" s="41"/>
    </row>
    <row r="13" spans="1:6" x14ac:dyDescent="0.25">
      <c r="A13" s="38" t="s">
        <v>29</v>
      </c>
      <c r="B13" s="39"/>
      <c r="C13" s="39"/>
      <c r="D13" s="40"/>
      <c r="E13" s="40"/>
      <c r="F13" s="41"/>
    </row>
    <row r="14" spans="1:6" x14ac:dyDescent="0.25">
      <c r="A14" s="42"/>
      <c r="B14" s="43">
        <f t="shared" ref="B14:E14" si="2">B9+B5</f>
        <v>1275823370</v>
      </c>
      <c r="C14" s="43">
        <f t="shared" si="2"/>
        <v>422514484</v>
      </c>
      <c r="D14" s="43">
        <f t="shared" si="2"/>
        <v>938402330</v>
      </c>
      <c r="E14" s="43">
        <f t="shared" si="2"/>
        <v>1347115671</v>
      </c>
      <c r="F14" s="43">
        <f>F9+F5</f>
        <v>507215023</v>
      </c>
    </row>
    <row r="15" spans="1:6" x14ac:dyDescent="0.25">
      <c r="A15" s="54" t="s">
        <v>57</v>
      </c>
      <c r="B15" s="43">
        <f>SUM(B16:B23)</f>
        <v>1080903600</v>
      </c>
      <c r="C15" s="43">
        <f t="shared" ref="C15" si="3">SUM(C16:C23)</f>
        <v>323336029</v>
      </c>
      <c r="D15" s="43">
        <f>SUM(D16:D23)</f>
        <v>738036726</v>
      </c>
      <c r="E15" s="43">
        <f>SUM(E16:E23)</f>
        <v>1093748229</v>
      </c>
      <c r="F15" s="43">
        <f>SUM(F16:F23)</f>
        <v>417096263</v>
      </c>
    </row>
    <row r="16" spans="1:6" x14ac:dyDescent="0.25">
      <c r="A16" s="38" t="s">
        <v>30</v>
      </c>
      <c r="B16" s="39"/>
      <c r="C16" s="39"/>
      <c r="D16" s="40"/>
      <c r="E16" s="40"/>
      <c r="F16" s="41"/>
    </row>
    <row r="17" spans="1:6" x14ac:dyDescent="0.25">
      <c r="A17" s="38" t="s">
        <v>77</v>
      </c>
      <c r="B17" s="39">
        <v>118931521</v>
      </c>
      <c r="C17" s="39">
        <v>15307171</v>
      </c>
      <c r="D17" s="40">
        <v>64515082</v>
      </c>
      <c r="E17" s="40">
        <v>78133275</v>
      </c>
      <c r="F17" s="41">
        <v>20602360</v>
      </c>
    </row>
    <row r="18" spans="1:6" x14ac:dyDescent="0.25">
      <c r="A18" s="38" t="s">
        <v>76</v>
      </c>
      <c r="B18" s="39">
        <v>362817141</v>
      </c>
      <c r="C18" s="39">
        <v>114010437</v>
      </c>
      <c r="D18" s="40">
        <v>243132777</v>
      </c>
      <c r="E18" s="40">
        <v>389079390</v>
      </c>
      <c r="F18" s="41">
        <v>157437183</v>
      </c>
    </row>
    <row r="19" spans="1:6" x14ac:dyDescent="0.25">
      <c r="A19" s="38" t="s">
        <v>31</v>
      </c>
      <c r="B19" s="39"/>
      <c r="C19" s="39"/>
      <c r="D19" s="40"/>
      <c r="E19" s="40"/>
      <c r="F19" s="41"/>
    </row>
    <row r="20" spans="1:6" x14ac:dyDescent="0.25">
      <c r="A20" s="38" t="s">
        <v>32</v>
      </c>
      <c r="B20" s="39"/>
      <c r="C20" s="39"/>
      <c r="D20" s="40"/>
      <c r="E20" s="40"/>
      <c r="F20" s="41"/>
    </row>
    <row r="21" spans="1:6" x14ac:dyDescent="0.25">
      <c r="A21" s="38" t="s">
        <v>33</v>
      </c>
      <c r="B21" s="39"/>
      <c r="C21" s="39"/>
      <c r="D21" s="40"/>
      <c r="E21" s="40"/>
      <c r="F21" s="41"/>
    </row>
    <row r="22" spans="1:6" x14ac:dyDescent="0.25">
      <c r="A22" s="38" t="s">
        <v>34</v>
      </c>
      <c r="B22" s="39">
        <v>599154938</v>
      </c>
      <c r="C22" s="39">
        <v>194018421</v>
      </c>
      <c r="D22" s="40">
        <v>430388867</v>
      </c>
      <c r="E22" s="40">
        <v>626535564</v>
      </c>
      <c r="F22" s="41">
        <v>239056720</v>
      </c>
    </row>
    <row r="23" spans="1:6" x14ac:dyDescent="0.25">
      <c r="A23" s="38" t="s">
        <v>35</v>
      </c>
      <c r="B23" s="39"/>
      <c r="C23" s="39"/>
      <c r="D23" s="40"/>
      <c r="E23" s="40"/>
      <c r="F23" s="41"/>
    </row>
    <row r="24" spans="1:6" x14ac:dyDescent="0.25">
      <c r="A24" s="35" t="s">
        <v>58</v>
      </c>
      <c r="B24" s="43">
        <f>B14-B15</f>
        <v>194919770</v>
      </c>
      <c r="C24" s="43">
        <f>C14-C15</f>
        <v>99178455</v>
      </c>
      <c r="D24" s="43">
        <f>D14-D15</f>
        <v>200365604</v>
      </c>
      <c r="E24" s="43">
        <f>E14-E15</f>
        <v>253367442</v>
      </c>
      <c r="F24" s="43">
        <f>F14-F15</f>
        <v>90118760</v>
      </c>
    </row>
    <row r="25" spans="1:6" x14ac:dyDescent="0.25">
      <c r="A25" s="5" t="s">
        <v>59</v>
      </c>
      <c r="B25" s="39">
        <v>40000000</v>
      </c>
      <c r="C25" s="39">
        <v>27500000</v>
      </c>
      <c r="D25" s="40">
        <v>45000000</v>
      </c>
      <c r="E25" s="40">
        <v>55000000</v>
      </c>
      <c r="F25" s="41">
        <v>17000000</v>
      </c>
    </row>
    <row r="26" spans="1:6" x14ac:dyDescent="0.25">
      <c r="A26" s="5" t="s">
        <v>36</v>
      </c>
      <c r="B26" s="39"/>
      <c r="C26" s="39"/>
      <c r="D26" s="40"/>
      <c r="E26" s="40"/>
      <c r="F26" s="41"/>
    </row>
    <row r="27" spans="1:6" x14ac:dyDescent="0.25">
      <c r="A27" s="35" t="s">
        <v>60</v>
      </c>
      <c r="B27" s="43">
        <f>B24-B26-B25</f>
        <v>154919770</v>
      </c>
      <c r="C27" s="43">
        <f t="shared" ref="C27:F27" si="4">C24-C26-C25</f>
        <v>71678455</v>
      </c>
      <c r="D27" s="43">
        <f t="shared" si="4"/>
        <v>155365604</v>
      </c>
      <c r="E27" s="43">
        <f>E24-E26-E25</f>
        <v>198367442</v>
      </c>
      <c r="F27" s="43">
        <f t="shared" si="4"/>
        <v>73118760</v>
      </c>
    </row>
    <row r="28" spans="1:6" x14ac:dyDescent="0.25">
      <c r="A28" s="55"/>
      <c r="B28" s="43"/>
      <c r="C28" s="43"/>
      <c r="D28" s="43"/>
      <c r="E28" s="43"/>
      <c r="F28" s="43"/>
    </row>
    <row r="29" spans="1:6" ht="15.75" thickBot="1" x14ac:dyDescent="0.3">
      <c r="A29" s="35" t="s">
        <v>61</v>
      </c>
      <c r="B29" s="44">
        <f>B27/('1'!B8/10)</f>
        <v>2.2137523064419615</v>
      </c>
      <c r="C29" s="44">
        <f>C27/('1'!C8/10)</f>
        <v>1.0242614295028087</v>
      </c>
      <c r="D29" s="44">
        <f>D27/('1'!D8/10)</f>
        <v>2.2201231269369202</v>
      </c>
      <c r="E29" s="44">
        <f>E27/('1'!E8/10)</f>
        <v>2.8346051782189714</v>
      </c>
      <c r="F29" s="44">
        <f>F27/('1'!F8/10)</f>
        <v>1.0448429118773945</v>
      </c>
    </row>
    <row r="30" spans="1:6" ht="15.75" x14ac:dyDescent="0.25">
      <c r="A30" s="56" t="s">
        <v>62</v>
      </c>
      <c r="B30" s="47">
        <f>'1'!B8/10</f>
        <v>69980625</v>
      </c>
      <c r="C30" s="47">
        <f>'1'!C8/10</f>
        <v>69980625</v>
      </c>
      <c r="D30" s="47">
        <f>'1'!D8/10</f>
        <v>69980625</v>
      </c>
      <c r="E30" s="47">
        <f>'1'!E8/10</f>
        <v>69980625</v>
      </c>
      <c r="F30" s="84">
        <f>'1'!F8/10</f>
        <v>69980625</v>
      </c>
    </row>
    <row r="31" spans="1:6" ht="15.75" x14ac:dyDescent="0.25">
      <c r="A31" s="45"/>
      <c r="B31" s="36"/>
      <c r="C31" s="36"/>
      <c r="D31" s="46"/>
      <c r="E31" s="46"/>
      <c r="F31" s="47"/>
    </row>
    <row r="32" spans="1:6" ht="15.75" x14ac:dyDescent="0.25">
      <c r="A32" s="45"/>
      <c r="B32" s="36"/>
      <c r="C32" s="36"/>
      <c r="D32" s="48"/>
      <c r="E32" s="48"/>
      <c r="F32" s="47"/>
    </row>
    <row r="33" spans="1:6" ht="15.75" x14ac:dyDescent="0.25">
      <c r="A33" s="45"/>
      <c r="B33" s="36"/>
      <c r="C33" s="36"/>
      <c r="D33" s="46"/>
      <c r="E33" s="46"/>
      <c r="F33" s="47"/>
    </row>
    <row r="34" spans="1:6" ht="15.75" x14ac:dyDescent="0.25">
      <c r="A34" s="45"/>
      <c r="B34" s="36"/>
      <c r="C34" s="36"/>
      <c r="D34" s="46"/>
      <c r="E34" s="46"/>
      <c r="F34" s="47"/>
    </row>
    <row r="35" spans="1:6" ht="15.75" x14ac:dyDescent="0.25">
      <c r="A35" s="45"/>
      <c r="B35" s="36"/>
      <c r="C35" s="36"/>
      <c r="D35" s="48"/>
      <c r="E35" s="48"/>
      <c r="F35" s="47"/>
    </row>
    <row r="36" spans="1:6" ht="15.75" x14ac:dyDescent="0.25">
      <c r="A36" s="45"/>
      <c r="B36" s="36"/>
      <c r="C36" s="36"/>
      <c r="D36" s="46"/>
      <c r="E36" s="48"/>
      <c r="F36" s="49"/>
    </row>
    <row r="37" spans="1:6" ht="15.75" x14ac:dyDescent="0.25">
      <c r="A37" s="45"/>
      <c r="B37" s="36"/>
      <c r="C37" s="36"/>
      <c r="D37" s="46"/>
      <c r="E37" s="46"/>
      <c r="F37" s="49"/>
    </row>
    <row r="38" spans="1:6" ht="15.75" x14ac:dyDescent="0.25">
      <c r="A38" s="45"/>
      <c r="B38" s="36"/>
      <c r="C38" s="36"/>
      <c r="D38" s="46"/>
      <c r="E38" s="46"/>
      <c r="F38" s="47"/>
    </row>
    <row r="39" spans="1:6" ht="15.75" x14ac:dyDescent="0.25">
      <c r="A39" s="45"/>
      <c r="B39" s="36"/>
      <c r="C39" s="36"/>
      <c r="D39" s="48"/>
      <c r="E39" s="46"/>
      <c r="F39" s="49"/>
    </row>
    <row r="40" spans="1:6" ht="15.75" x14ac:dyDescent="0.25">
      <c r="A40" s="45"/>
      <c r="B40" s="36"/>
      <c r="C40" s="36"/>
      <c r="D40" s="46"/>
      <c r="E40" s="48"/>
      <c r="F40" s="49"/>
    </row>
    <row r="41" spans="1:6" ht="15.75" x14ac:dyDescent="0.25">
      <c r="A41" s="13"/>
      <c r="B41" s="14"/>
      <c r="C41" s="14"/>
      <c r="D41" s="15"/>
      <c r="E41" s="15"/>
      <c r="F41" s="16"/>
    </row>
    <row r="42" spans="1:6" ht="15.75" x14ac:dyDescent="0.25">
      <c r="A42" s="13"/>
      <c r="B42" s="14"/>
      <c r="C42" s="14"/>
      <c r="D42" s="15"/>
      <c r="E42" s="15"/>
      <c r="F42" s="16"/>
    </row>
    <row r="43" spans="1:6" ht="15.75" x14ac:dyDescent="0.25">
      <c r="A43" s="45"/>
      <c r="B43" s="36"/>
      <c r="C43" s="36"/>
      <c r="D43" s="46"/>
      <c r="E43" s="46"/>
      <c r="F43" s="47"/>
    </row>
    <row r="44" spans="1:6" ht="15.75" x14ac:dyDescent="0.25">
      <c r="A44" s="45"/>
      <c r="B44" s="36"/>
      <c r="C44" s="36"/>
      <c r="D44" s="46"/>
      <c r="E44" s="46"/>
      <c r="F44" s="47"/>
    </row>
    <row r="45" spans="1:6" ht="15.75" x14ac:dyDescent="0.25">
      <c r="A45" s="45"/>
      <c r="B45" s="36"/>
      <c r="C45" s="36"/>
      <c r="D45" s="46"/>
      <c r="E45" s="46"/>
      <c r="F45" s="47"/>
    </row>
    <row r="46" spans="1:6" ht="15.75" x14ac:dyDescent="0.25">
      <c r="A46" s="13"/>
      <c r="B46" s="14"/>
      <c r="C46" s="14"/>
      <c r="D46" s="48"/>
      <c r="E46" s="15"/>
      <c r="F46" s="16"/>
    </row>
    <row r="47" spans="1:6" ht="16.5" thickBot="1" x14ac:dyDescent="0.3">
      <c r="A47" s="45"/>
      <c r="B47" s="36"/>
      <c r="C47" s="36"/>
      <c r="D47" s="46"/>
      <c r="E47" s="46"/>
      <c r="F47" s="47"/>
    </row>
    <row r="48" spans="1:6" ht="16.5" thickBot="1" x14ac:dyDescent="0.3">
      <c r="A48" s="13"/>
      <c r="B48" s="14"/>
      <c r="C48" s="14"/>
      <c r="D48" s="50"/>
      <c r="E48" s="51"/>
      <c r="F48" s="52"/>
    </row>
    <row r="49" spans="1:6" ht="16.5" thickBot="1" x14ac:dyDescent="0.3">
      <c r="A49" s="17"/>
      <c r="B49" s="18"/>
      <c r="C49" s="18"/>
      <c r="D49" s="19"/>
      <c r="E49" s="19"/>
      <c r="F49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7" workbookViewId="0">
      <pane xSplit="1" topLeftCell="B1" activePane="topRight" state="frozen"/>
      <selection pane="topRight" activeCell="A26" sqref="A26"/>
    </sheetView>
  </sheetViews>
  <sheetFormatPr defaultRowHeight="15" x14ac:dyDescent="0.25"/>
  <cols>
    <col min="1" max="1" width="56.28515625" style="1" bestFit="1" customWidth="1"/>
    <col min="2" max="4" width="16.28515625" style="1" customWidth="1"/>
    <col min="5" max="5" width="16.42578125" style="1" customWidth="1"/>
    <col min="6" max="6" width="15" style="1" customWidth="1"/>
    <col min="7" max="16384" width="9.140625" style="1"/>
  </cols>
  <sheetData>
    <row r="1" spans="1:6" ht="18.75" x14ac:dyDescent="0.3">
      <c r="A1" s="8" t="s">
        <v>0</v>
      </c>
      <c r="B1" s="8"/>
      <c r="C1" s="8"/>
    </row>
    <row r="2" spans="1:6" ht="16.5" thickBot="1" x14ac:dyDescent="0.3">
      <c r="A2" s="53" t="s">
        <v>37</v>
      </c>
    </row>
    <row r="3" spans="1:6" ht="15.75" thickBot="1" x14ac:dyDescent="0.3">
      <c r="A3" s="2" t="s">
        <v>47</v>
      </c>
      <c r="B3" s="57" t="s">
        <v>72</v>
      </c>
      <c r="C3" s="57" t="s">
        <v>71</v>
      </c>
      <c r="D3" s="58" t="s">
        <v>73</v>
      </c>
      <c r="E3" s="58" t="s">
        <v>72</v>
      </c>
      <c r="F3" s="59" t="s">
        <v>71</v>
      </c>
    </row>
    <row r="4" spans="1:6" x14ac:dyDescent="0.25">
      <c r="A4" s="37"/>
      <c r="B4" s="60">
        <v>43008</v>
      </c>
      <c r="C4" s="60">
        <v>43190</v>
      </c>
      <c r="D4" s="61">
        <v>43281</v>
      </c>
      <c r="E4" s="61">
        <v>43373</v>
      </c>
      <c r="F4" s="62">
        <v>43555</v>
      </c>
    </row>
    <row r="5" spans="1:6" x14ac:dyDescent="0.25">
      <c r="A5" s="35" t="s">
        <v>63</v>
      </c>
      <c r="B5" s="74"/>
      <c r="C5" s="74"/>
      <c r="D5" s="74"/>
      <c r="E5" s="74"/>
      <c r="F5" s="75"/>
    </row>
    <row r="6" spans="1:6" x14ac:dyDescent="0.25">
      <c r="A6" s="38" t="s">
        <v>38</v>
      </c>
      <c r="B6" s="79">
        <v>1941824288</v>
      </c>
      <c r="C6" s="79">
        <v>649787931</v>
      </c>
      <c r="D6" s="40">
        <v>1563126152</v>
      </c>
      <c r="E6" s="40">
        <v>2227662806</v>
      </c>
      <c r="F6" s="41">
        <v>825018761</v>
      </c>
    </row>
    <row r="7" spans="1:6" x14ac:dyDescent="0.25">
      <c r="A7" s="38" t="s">
        <v>39</v>
      </c>
      <c r="B7" s="79">
        <v>-56848379</v>
      </c>
      <c r="C7" s="79">
        <v>-20000000</v>
      </c>
      <c r="D7" s="40">
        <v>-59626838</v>
      </c>
      <c r="E7" s="40">
        <v>-89643644</v>
      </c>
      <c r="F7" s="41">
        <v>-41930250</v>
      </c>
    </row>
    <row r="8" spans="1:6" x14ac:dyDescent="0.25">
      <c r="A8" s="38" t="s">
        <v>40</v>
      </c>
      <c r="B8" s="79">
        <v>-1788805580</v>
      </c>
      <c r="C8" s="79">
        <v>-585429199</v>
      </c>
      <c r="D8" s="40">
        <v>-1309596352</v>
      </c>
      <c r="E8" s="40">
        <v>-1872920353</v>
      </c>
      <c r="F8" s="41">
        <v>-642676583</v>
      </c>
    </row>
    <row r="9" spans="1:6" x14ac:dyDescent="0.25">
      <c r="A9" s="42"/>
      <c r="B9" s="78">
        <f>B6+B7+B8</f>
        <v>96170329</v>
      </c>
      <c r="C9" s="78">
        <f t="shared" ref="C9:F9" si="0">C6+C7+C8</f>
        <v>44358732</v>
      </c>
      <c r="D9" s="78">
        <f t="shared" si="0"/>
        <v>193902962</v>
      </c>
      <c r="E9" s="78">
        <f t="shared" si="0"/>
        <v>265098809</v>
      </c>
      <c r="F9" s="78">
        <f t="shared" si="0"/>
        <v>140411928</v>
      </c>
    </row>
    <row r="10" spans="1:6" x14ac:dyDescent="0.25">
      <c r="A10" s="35" t="s">
        <v>64</v>
      </c>
      <c r="B10" s="78"/>
      <c r="C10" s="78"/>
      <c r="D10" s="76"/>
      <c r="E10" s="76"/>
      <c r="F10" s="77"/>
    </row>
    <row r="11" spans="1:6" x14ac:dyDescent="0.25">
      <c r="A11" s="38" t="s">
        <v>41</v>
      </c>
      <c r="B11" s="79">
        <v>-22394626</v>
      </c>
      <c r="C11" s="79">
        <v>-1362193</v>
      </c>
      <c r="D11" s="40">
        <v>-19188554</v>
      </c>
      <c r="E11" s="40">
        <v>-24314480</v>
      </c>
      <c r="F11" s="41">
        <v>-896229</v>
      </c>
    </row>
    <row r="12" spans="1:6" x14ac:dyDescent="0.25">
      <c r="A12" s="38" t="s">
        <v>42</v>
      </c>
      <c r="B12" s="79"/>
      <c r="C12" s="79"/>
      <c r="D12" s="40">
        <v>-65713192</v>
      </c>
      <c r="E12" s="40">
        <v>-81441189</v>
      </c>
      <c r="F12" s="41"/>
    </row>
    <row r="13" spans="1:6" x14ac:dyDescent="0.25">
      <c r="A13" s="38" t="s">
        <v>45</v>
      </c>
      <c r="B13" s="79"/>
      <c r="C13" s="79"/>
      <c r="D13" s="40"/>
      <c r="E13" s="40"/>
      <c r="F13" s="41"/>
    </row>
    <row r="14" spans="1:6" x14ac:dyDescent="0.25">
      <c r="A14" s="42"/>
      <c r="B14" s="78">
        <f>B11+B12+B13</f>
        <v>-22394626</v>
      </c>
      <c r="C14" s="78">
        <f t="shared" ref="C14:F14" si="1">C11+C12+C13</f>
        <v>-1362193</v>
      </c>
      <c r="D14" s="78">
        <f t="shared" si="1"/>
        <v>-84901746</v>
      </c>
      <c r="E14" s="78">
        <f>E11+E12+E13</f>
        <v>-105755669</v>
      </c>
      <c r="F14" s="78">
        <f t="shared" si="1"/>
        <v>-896229</v>
      </c>
    </row>
    <row r="15" spans="1:6" x14ac:dyDescent="0.25">
      <c r="A15" s="35" t="s">
        <v>65</v>
      </c>
      <c r="B15" s="78"/>
      <c r="C15" s="78"/>
      <c r="D15" s="76"/>
      <c r="E15" s="76"/>
      <c r="F15" s="77"/>
    </row>
    <row r="16" spans="1:6" x14ac:dyDescent="0.25">
      <c r="A16" s="38" t="s">
        <v>43</v>
      </c>
      <c r="B16" s="79">
        <v>-104970937</v>
      </c>
      <c r="C16" s="79"/>
      <c r="D16" s="40"/>
      <c r="E16" s="40">
        <v>-104970937</v>
      </c>
      <c r="F16" s="41"/>
    </row>
    <row r="17" spans="1:7" x14ac:dyDescent="0.25">
      <c r="A17" s="42"/>
      <c r="B17" s="78">
        <f>B16</f>
        <v>-104970937</v>
      </c>
      <c r="C17" s="78">
        <f t="shared" ref="C17:F17" si="2">C16</f>
        <v>0</v>
      </c>
      <c r="D17" s="78">
        <f t="shared" si="2"/>
        <v>0</v>
      </c>
      <c r="E17" s="78">
        <f t="shared" si="2"/>
        <v>-104970937</v>
      </c>
      <c r="F17" s="78">
        <f t="shared" si="2"/>
        <v>0</v>
      </c>
    </row>
    <row r="18" spans="1:7" x14ac:dyDescent="0.25">
      <c r="A18" s="42"/>
      <c r="B18" s="78"/>
      <c r="C18" s="78"/>
      <c r="D18" s="76"/>
      <c r="E18" s="76"/>
      <c r="F18" s="77"/>
    </row>
    <row r="19" spans="1:7" x14ac:dyDescent="0.25">
      <c r="A19" s="2" t="s">
        <v>66</v>
      </c>
      <c r="B19" s="78">
        <f>B17+B14+B9</f>
        <v>-31195234</v>
      </c>
      <c r="C19" s="78">
        <f t="shared" ref="C19:F19" si="3">C17+C14+C9</f>
        <v>42996539</v>
      </c>
      <c r="D19" s="78">
        <f t="shared" si="3"/>
        <v>109001216</v>
      </c>
      <c r="E19" s="78">
        <f>E17+E14+E9</f>
        <v>54372203</v>
      </c>
      <c r="F19" s="78">
        <f t="shared" si="3"/>
        <v>139515699</v>
      </c>
    </row>
    <row r="20" spans="1:7" x14ac:dyDescent="0.25">
      <c r="A20" s="56" t="s">
        <v>67</v>
      </c>
      <c r="B20" s="79">
        <v>811668661</v>
      </c>
      <c r="C20" s="79">
        <v>874964942</v>
      </c>
      <c r="D20" s="40">
        <v>874964942</v>
      </c>
      <c r="E20" s="40">
        <v>874964942</v>
      </c>
      <c r="F20" s="41">
        <v>996525371</v>
      </c>
    </row>
    <row r="21" spans="1:7" x14ac:dyDescent="0.25">
      <c r="A21" s="35" t="s">
        <v>68</v>
      </c>
      <c r="B21" s="78">
        <f>B19+B20</f>
        <v>780473427</v>
      </c>
      <c r="C21" s="78">
        <f t="shared" ref="C21:F21" si="4">C19+C20</f>
        <v>917961481</v>
      </c>
      <c r="D21" s="78">
        <f t="shared" si="4"/>
        <v>983966158</v>
      </c>
      <c r="E21" s="78">
        <f t="shared" si="4"/>
        <v>929337145</v>
      </c>
      <c r="F21" s="78">
        <f t="shared" si="4"/>
        <v>1136041070</v>
      </c>
    </row>
    <row r="22" spans="1:7" x14ac:dyDescent="0.25">
      <c r="A22" s="55"/>
      <c r="B22" s="78"/>
      <c r="C22" s="78"/>
      <c r="D22" s="76"/>
      <c r="E22" s="76"/>
      <c r="F22" s="78"/>
    </row>
    <row r="23" spans="1:7" ht="15.75" thickBot="1" x14ac:dyDescent="0.3">
      <c r="A23" s="35" t="s">
        <v>69</v>
      </c>
      <c r="B23" s="44">
        <f>B9/('1'!B8/10)</f>
        <v>1.3742422134697996</v>
      </c>
      <c r="C23" s="44">
        <f>C9/('1'!C8/10)</f>
        <v>0.63387161803713532</v>
      </c>
      <c r="D23" s="44">
        <f>D9/('1'!D8/10)</f>
        <v>2.77080923469889</v>
      </c>
      <c r="E23" s="44">
        <f>E9/('1'!E8/10)</f>
        <v>3.7881743554019418</v>
      </c>
      <c r="F23" s="44">
        <f>F9/('1'!F8/10)</f>
        <v>2.0064400396538327</v>
      </c>
    </row>
    <row r="24" spans="1:7" ht="16.5" thickBot="1" x14ac:dyDescent="0.3">
      <c r="A24" s="35" t="s">
        <v>70</v>
      </c>
      <c r="B24" s="80">
        <f>'1'!B8/10</f>
        <v>69980625</v>
      </c>
      <c r="C24" s="80">
        <f>'1'!C8/10</f>
        <v>69980625</v>
      </c>
      <c r="D24" s="80">
        <f>'1'!D8/10</f>
        <v>69980625</v>
      </c>
      <c r="E24" s="80">
        <f>'1'!E8/10</f>
        <v>69980625</v>
      </c>
      <c r="F24" s="80">
        <f>'1'!F8/10</f>
        <v>69980625</v>
      </c>
      <c r="G24" s="81"/>
    </row>
    <row r="25" spans="1:7" ht="15.75" x14ac:dyDescent="0.25">
      <c r="A25" s="20"/>
      <c r="B25" s="21"/>
      <c r="C25" s="21"/>
      <c r="D25" s="22"/>
      <c r="E25" s="22"/>
      <c r="F25" s="25"/>
    </row>
    <row r="26" spans="1:7" ht="15.75" x14ac:dyDescent="0.25">
      <c r="A26" s="20"/>
      <c r="B26" s="21"/>
      <c r="C26" s="21"/>
      <c r="D26" s="22"/>
      <c r="E26" s="22"/>
      <c r="F26" s="23"/>
    </row>
    <row r="27" spans="1:7" ht="15.75" x14ac:dyDescent="0.25">
      <c r="A27" s="20"/>
      <c r="B27" s="21"/>
      <c r="C27" s="21"/>
      <c r="D27" s="22"/>
      <c r="E27" s="22"/>
      <c r="F27" s="23"/>
    </row>
    <row r="28" spans="1:7" ht="15.75" x14ac:dyDescent="0.25">
      <c r="A28" s="26"/>
      <c r="B28" s="27"/>
      <c r="C28" s="27"/>
      <c r="D28" s="28"/>
      <c r="E28" s="28"/>
      <c r="F28" s="29"/>
    </row>
    <row r="29" spans="1:7" ht="15.75" x14ac:dyDescent="0.25">
      <c r="A29" s="20"/>
      <c r="B29" s="21"/>
      <c r="C29" s="21"/>
      <c r="D29" s="22"/>
      <c r="E29" s="22"/>
      <c r="F29" s="23"/>
    </row>
    <row r="30" spans="1:7" ht="15.75" x14ac:dyDescent="0.25">
      <c r="A30" s="26"/>
      <c r="B30" s="27"/>
      <c r="C30" s="27"/>
      <c r="D30" s="28"/>
      <c r="E30" s="28"/>
      <c r="F30" s="29"/>
    </row>
    <row r="31" spans="1:7" ht="15.75" x14ac:dyDescent="0.25">
      <c r="A31" s="26"/>
      <c r="B31" s="27"/>
      <c r="C31" s="27"/>
      <c r="D31" s="28"/>
      <c r="E31" s="28"/>
      <c r="F31" s="29"/>
    </row>
    <row r="32" spans="1:7" ht="15.75" x14ac:dyDescent="0.25">
      <c r="A32" s="20"/>
      <c r="B32" s="21"/>
      <c r="C32" s="21"/>
      <c r="D32" s="22"/>
      <c r="E32" s="22"/>
      <c r="F32" s="23"/>
    </row>
    <row r="33" spans="1:6" ht="15.75" x14ac:dyDescent="0.25">
      <c r="A33" s="26"/>
      <c r="B33" s="27"/>
      <c r="C33" s="27"/>
      <c r="D33" s="28"/>
      <c r="E33" s="28"/>
      <c r="F33" s="29"/>
    </row>
    <row r="34" spans="1:6" ht="16.5" thickBot="1" x14ac:dyDescent="0.3">
      <c r="A34" s="30"/>
      <c r="B34" s="31"/>
      <c r="C34" s="31"/>
      <c r="D34" s="32"/>
      <c r="E34" s="32"/>
      <c r="F34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2020-04-12T06:07:46Z</dcterms:modified>
</cp:coreProperties>
</file>