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5" i="1" l="1"/>
  <c r="C33" i="1" s="1"/>
  <c r="C51" i="1"/>
  <c r="C19" i="1"/>
  <c r="D10" i="3"/>
  <c r="E53" i="1"/>
  <c r="D53" i="1"/>
  <c r="D7" i="1"/>
  <c r="D11" i="1"/>
  <c r="D17" i="1" s="1"/>
  <c r="D51" i="1"/>
  <c r="D25" i="1"/>
  <c r="E11" i="1"/>
  <c r="F11" i="1"/>
  <c r="B30" i="3"/>
  <c r="C30" i="3"/>
  <c r="D30" i="3"/>
  <c r="E30" i="3"/>
  <c r="C23" i="3"/>
  <c r="D23" i="3"/>
  <c r="C19" i="3"/>
  <c r="D19" i="3"/>
  <c r="E19" i="3"/>
  <c r="C10" i="3"/>
  <c r="E10" i="3"/>
  <c r="B28" i="2"/>
  <c r="C28" i="2"/>
  <c r="D28" i="2"/>
  <c r="E28" i="2"/>
  <c r="D35" i="1"/>
  <c r="E25" i="1"/>
  <c r="D19" i="1"/>
  <c r="E19" i="1"/>
  <c r="C25" i="3" l="1"/>
  <c r="C27" i="3" s="1"/>
  <c r="D25" i="3"/>
  <c r="D27" i="3" s="1"/>
  <c r="D33" i="1"/>
  <c r="F30" i="3"/>
  <c r="E23" i="3"/>
  <c r="E25" i="3" s="1"/>
  <c r="E27" i="3" s="1"/>
  <c r="F23" i="3"/>
  <c r="F19" i="3"/>
  <c r="F10" i="3"/>
  <c r="F29" i="3" s="1"/>
  <c r="F28" i="2"/>
  <c r="F17" i="2"/>
  <c r="F12" i="2"/>
  <c r="F16" i="2" s="1"/>
  <c r="F54" i="1"/>
  <c r="E35" i="1"/>
  <c r="E51" i="1" s="1"/>
  <c r="F35" i="1"/>
  <c r="F51" i="1" s="1"/>
  <c r="F25" i="1"/>
  <c r="F19" i="1"/>
  <c r="F17" i="1"/>
  <c r="F25" i="3" l="1"/>
  <c r="F27" i="3" s="1"/>
  <c r="F23" i="2"/>
  <c r="F25" i="2" s="1"/>
  <c r="F27" i="2" s="1"/>
  <c r="F33" i="1"/>
  <c r="F52" i="1" s="1"/>
  <c r="F53" i="1"/>
  <c r="B54" i="1"/>
  <c r="C54" i="1"/>
  <c r="D54" i="1"/>
  <c r="E54" i="1"/>
  <c r="B35" i="1"/>
  <c r="B17" i="2" l="1"/>
  <c r="C17" i="2"/>
  <c r="D17" i="2"/>
  <c r="E17" i="2"/>
  <c r="E12" i="2"/>
  <c r="E16" i="2" s="1"/>
  <c r="B12" i="2"/>
  <c r="B16" i="2" s="1"/>
  <c r="C12" i="2"/>
  <c r="C16" i="2" s="1"/>
  <c r="D12" i="2"/>
  <c r="D16" i="2" s="1"/>
  <c r="D23" i="2" l="1"/>
  <c r="D25" i="2" s="1"/>
  <c r="D27" i="2" s="1"/>
  <c r="E23" i="2"/>
  <c r="E25" i="2" s="1"/>
  <c r="E27" i="2" s="1"/>
  <c r="C23" i="2"/>
  <c r="C25" i="2" s="1"/>
  <c r="C27" i="2" s="1"/>
  <c r="B23" i="2"/>
  <c r="B25" i="2" s="1"/>
  <c r="B27" i="2" s="1"/>
  <c r="B23" i="3" l="1"/>
  <c r="B19" i="3"/>
  <c r="B10" i="3"/>
  <c r="B29" i="3" s="1"/>
  <c r="B19" i="1"/>
  <c r="B11" i="1"/>
  <c r="B17" i="1" s="1"/>
  <c r="E17" i="1"/>
  <c r="E33" i="1" s="1"/>
  <c r="C11" i="1"/>
  <c r="C17" i="1" s="1"/>
  <c r="C59" i="1" s="1"/>
  <c r="B51" i="1"/>
  <c r="B25" i="1"/>
  <c r="B25" i="3" l="1"/>
  <c r="B27" i="3" s="1"/>
  <c r="B33" i="1"/>
  <c r="B53" i="1"/>
  <c r="C53" i="1"/>
  <c r="D29" i="3"/>
  <c r="E29" i="3"/>
  <c r="C29" i="3"/>
</calcChain>
</file>

<file path=xl/sharedStrings.xml><?xml version="1.0" encoding="utf-8"?>
<sst xmlns="http://schemas.openxmlformats.org/spreadsheetml/2006/main" count="110" uniqueCount="94">
  <si>
    <t>Pragati Insurance Limited</t>
  </si>
  <si>
    <t>Revaluation Reserve</t>
  </si>
  <si>
    <t>Reserve For Exceptional Losses</t>
  </si>
  <si>
    <t>Investment Fluctuation Fund</t>
  </si>
  <si>
    <t>Reserve &amp; Surplus</t>
  </si>
  <si>
    <t>Profit &amp; Loss Appropriation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</si>
  <si>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</si>
  <si>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</si>
  <si>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</si>
  <si>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</si>
  <si>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</si>
  <si>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</si>
  <si>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</si>
  <si>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</si>
  <si>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</si>
  <si>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</si>
  <si>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</si>
  <si>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</si>
  <si>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Advance Income Tax</t>
  </si>
  <si>
    <t>Fair Value Change Account</t>
  </si>
  <si>
    <t>Interest, Dividend &amp; Rent Outstanding</t>
  </si>
  <si>
    <t>Amount Due From Other Persons Or Bodies Carrying On Insurance Business</t>
  </si>
  <si>
    <t>Premium Control Accounts</t>
  </si>
  <si>
    <t>Sundry Debtors</t>
  </si>
  <si>
    <t>Cash &amp; Bank Balances</t>
  </si>
  <si>
    <t>Property, Plant &amp; Equipments / Other fixed assets</t>
  </si>
  <si>
    <t>Land &amp; Land Development Cost</t>
  </si>
  <si>
    <t>Holiday Homes</t>
  </si>
  <si>
    <t>Stock Of Printing Materials At Cost</t>
  </si>
  <si>
    <t>Fixed Assets</t>
  </si>
  <si>
    <t>Share Issue Expenses</t>
  </si>
  <si>
    <t>Interest,Dividend &amp; Rents</t>
  </si>
  <si>
    <t>Dividend And Debenture Interest</t>
  </si>
  <si>
    <t>Profit/Loss Transferred From:</t>
  </si>
  <si>
    <t>Fire Revenue Account</t>
  </si>
  <si>
    <t>Marine Revenue Account</t>
  </si>
  <si>
    <t>Miscellaneous Revenue Account</t>
  </si>
  <si>
    <t>Other Expenses</t>
  </si>
  <si>
    <t>Registration &amp; Renewal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</si>
  <si>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</si>
  <si>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</si>
  <si>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</si>
  <si>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</si>
  <si>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</si>
  <si>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Building/ Office Space In Process</t>
  </si>
  <si>
    <t>Land Purchase In Process</t>
  </si>
  <si>
    <t>Interest Received</t>
  </si>
  <si>
    <t>CDBL/ Net Fund Adjustment with Broker House</t>
  </si>
  <si>
    <t>Dividend Received</t>
  </si>
  <si>
    <t>Dividend Paid</t>
  </si>
  <si>
    <t>Increase/(Decrease) of bank overdraft</t>
  </si>
  <si>
    <t>Other Income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</si>
  <si>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</si>
  <si>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</si>
  <si>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</si>
  <si>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</si>
  <si>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</si>
  <si>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</si>
  <si>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</si>
  <si>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</si>
  <si>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</si>
  <si>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</si>
  <si>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</si>
  <si>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</si>
  <si>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</si>
  <si>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</si>
  <si>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</si>
  <si>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</si>
  <si>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</si>
  <si>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</si>
  <si>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</si>
  <si>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</si>
  <si>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</si>
  <si>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</si>
  <si>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</si>
  <si>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</si>
  <si>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</si>
  <si>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</si>
  <si>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</si>
  <si>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</si>
  <si>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>Quarter 1</t>
  </si>
  <si>
    <t>Quarter 3</t>
  </si>
  <si>
    <t>Outstanding claims</t>
  </si>
  <si>
    <t>Bank overdraft</t>
  </si>
  <si>
    <t>Reserve for unexpired risk</t>
  </si>
  <si>
    <t>Net premium</t>
  </si>
  <si>
    <t>Reinsurance commision</t>
  </si>
  <si>
    <t>Capital gain</t>
  </si>
  <si>
    <t xml:space="preserve">Commision </t>
  </si>
  <si>
    <t>Management expenses</t>
  </si>
  <si>
    <t>Claim</t>
  </si>
  <si>
    <t>Investment</t>
  </si>
  <si>
    <t xml:space="preserve">Contingency Reserve </t>
  </si>
  <si>
    <t>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</si>
</sst>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0" xfId="0" applyFont="1" applyFill="1" applyAlignment="1">
      <alignment horizontal="left" vertical="center" wrapText="1" indent="2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4" fontId="7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0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14" fillId="0" borderId="4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4" fontId="14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14" fillId="0" borderId="6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/>
    </xf>
    <xf numFmtId="2" fontId="14" fillId="0" borderId="7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/>
    <xf numFmtId="0" fontId="7" fillId="0" borderId="2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5" fontId="7" fillId="0" borderId="0" xfId="0" applyNumberFormat="1" applyFont="1" applyFill="1" applyBorder="1" applyAlignment="1">
      <alignment horizontal="right" wrapText="1"/>
    </xf>
    <xf numFmtId="15" fontId="7" fillId="0" borderId="5" xfId="0" applyNumberFormat="1" applyFont="1" applyFill="1" applyBorder="1" applyAlignment="1">
      <alignment horizontal="right" wrapText="1"/>
    </xf>
    <xf numFmtId="15" fontId="3" fillId="0" borderId="0" xfId="0" applyNumberFormat="1" applyFont="1" applyFill="1" applyAlignment="1">
      <alignment horizontal="right"/>
    </xf>
    <xf numFmtId="164" fontId="0" fillId="0" borderId="0" xfId="1" applyNumberFormat="1" applyFont="1" applyFill="1"/>
    <xf numFmtId="164" fontId="1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/>
    <xf numFmtId="164" fontId="7" fillId="0" borderId="0" xfId="1" applyNumberFormat="1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0" fontId="15" fillId="0" borderId="0" xfId="0" applyFont="1" applyFill="1"/>
    <xf numFmtId="164" fontId="0" fillId="0" borderId="0" xfId="1" applyNumberFormat="1" applyFont="1" applyAlignment="1">
      <alignment horizontal="right"/>
    </xf>
    <xf numFmtId="0" fontId="0" fillId="0" borderId="0" xfId="0" applyFont="1" applyAlignment="1"/>
    <xf numFmtId="164" fontId="0" fillId="0" borderId="0" xfId="1" applyNumberFormat="1" applyFont="1" applyAlignment="1"/>
    <xf numFmtId="164" fontId="14" fillId="0" borderId="0" xfId="1" applyNumberFormat="1" applyFont="1" applyFill="1" applyBorder="1" applyAlignment="1">
      <alignment vertical="top" wrapText="1"/>
    </xf>
    <xf numFmtId="164" fontId="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Normal="100" workbookViewId="0">
      <selection activeCell="J10" sqref="J10"/>
    </sheetView>
  </sheetViews>
  <sheetFormatPr defaultRowHeight="15" x14ac:dyDescent="0.25"/>
  <cols>
    <col min="1" max="1" width="46.5703125" style="2" customWidth="1"/>
    <col min="2" max="2" width="16" style="2" customWidth="1"/>
    <col min="3" max="3" width="19.42578125" style="2" bestFit="1" customWidth="1"/>
    <col min="4" max="4" width="16.28515625" style="2" bestFit="1" customWidth="1"/>
    <col min="5" max="6" width="17" style="2" bestFit="1" customWidth="1"/>
    <col min="7" max="16384" width="9.140625" style="2"/>
  </cols>
  <sheetData>
    <row r="1" spans="1:6" ht="18.75" x14ac:dyDescent="0.3">
      <c r="A1" s="93" t="s">
        <v>0</v>
      </c>
      <c r="B1" s="5"/>
    </row>
    <row r="2" spans="1:6" ht="15.75" x14ac:dyDescent="0.25">
      <c r="A2" s="4" t="s">
        <v>52</v>
      </c>
      <c r="B2" s="6"/>
    </row>
    <row r="3" spans="1:6" ht="16.5" thickBot="1" x14ac:dyDescent="0.3">
      <c r="A3" s="4" t="s">
        <v>53</v>
      </c>
      <c r="B3" s="7"/>
      <c r="C3" s="1"/>
      <c r="D3" s="1"/>
      <c r="E3" s="1"/>
    </row>
    <row r="4" spans="1:6" x14ac:dyDescent="0.25">
      <c r="A4" s="8"/>
      <c r="B4" s="81" t="s">
        <v>80</v>
      </c>
      <c r="C4" s="81" t="s">
        <v>79</v>
      </c>
      <c r="D4" s="81" t="s">
        <v>81</v>
      </c>
      <c r="E4" s="82" t="s">
        <v>80</v>
      </c>
      <c r="F4" s="83" t="s">
        <v>79</v>
      </c>
    </row>
    <row r="5" spans="1:6" ht="15.75" x14ac:dyDescent="0.25">
      <c r="A5" s="20" t="s">
        <v>54</v>
      </c>
      <c r="B5" s="84">
        <v>43190</v>
      </c>
      <c r="C5" s="84">
        <v>43281</v>
      </c>
      <c r="D5" s="84">
        <v>43373</v>
      </c>
      <c r="E5" s="85">
        <v>43555</v>
      </c>
      <c r="F5" s="86">
        <v>43646</v>
      </c>
    </row>
    <row r="6" spans="1:6" ht="15.75" x14ac:dyDescent="0.25">
      <c r="A6" s="21"/>
      <c r="B6" s="17"/>
      <c r="C6" s="18"/>
      <c r="D6" s="18"/>
      <c r="E6" s="19"/>
    </row>
    <row r="7" spans="1:6" x14ac:dyDescent="0.25">
      <c r="A7" s="22" t="s">
        <v>55</v>
      </c>
      <c r="B7" s="72"/>
      <c r="C7" s="73"/>
      <c r="D7" s="73">
        <f>D8+D9+D16</f>
        <v>3319923978</v>
      </c>
      <c r="E7" s="73"/>
      <c r="F7" s="73"/>
    </row>
    <row r="8" spans="1:6" x14ac:dyDescent="0.25">
      <c r="A8" s="23" t="s">
        <v>56</v>
      </c>
      <c r="B8" s="88">
        <v>583803550</v>
      </c>
      <c r="C8" s="76">
        <v>583803550</v>
      </c>
      <c r="D8" s="76">
        <v>612993730</v>
      </c>
      <c r="E8" s="77">
        <v>612993730</v>
      </c>
      <c r="F8" s="92">
        <v>612993730</v>
      </c>
    </row>
    <row r="9" spans="1:6" x14ac:dyDescent="0.25">
      <c r="A9" s="23" t="s">
        <v>93</v>
      </c>
      <c r="B9" s="88"/>
      <c r="C9" s="76">
        <v>2487410276</v>
      </c>
      <c r="D9" s="76">
        <v>2489430282</v>
      </c>
      <c r="E9" s="77"/>
      <c r="F9" s="92"/>
    </row>
    <row r="10" spans="1:6" x14ac:dyDescent="0.25">
      <c r="A10" s="23" t="s">
        <v>1</v>
      </c>
      <c r="B10" s="88"/>
      <c r="C10" s="76"/>
      <c r="D10" s="76"/>
      <c r="E10" s="77"/>
      <c r="F10" s="88"/>
    </row>
    <row r="11" spans="1:6" x14ac:dyDescent="0.25">
      <c r="A11" s="23" t="s">
        <v>57</v>
      </c>
      <c r="B11" s="12">
        <f t="shared" ref="B11:F11" si="0">SUM(B12:B16)</f>
        <v>2646314066</v>
      </c>
      <c r="C11" s="12">
        <f t="shared" si="0"/>
        <v>203266529</v>
      </c>
      <c r="D11" s="12">
        <f>SUM(D12:D16)</f>
        <v>610030501</v>
      </c>
      <c r="E11" s="12">
        <f>SUM(E12:E16)</f>
        <v>2700633784</v>
      </c>
      <c r="F11" s="12">
        <f t="shared" si="0"/>
        <v>2739864937</v>
      </c>
    </row>
    <row r="12" spans="1:6" x14ac:dyDescent="0.25">
      <c r="A12" s="9" t="s">
        <v>2</v>
      </c>
      <c r="B12" s="10"/>
      <c r="C12" s="76"/>
      <c r="D12" s="76"/>
      <c r="E12" s="77"/>
      <c r="F12" s="87"/>
    </row>
    <row r="13" spans="1:6" x14ac:dyDescent="0.25">
      <c r="A13" s="9" t="s">
        <v>92</v>
      </c>
      <c r="B13" s="10">
        <v>2485400635</v>
      </c>
      <c r="C13" s="76"/>
      <c r="D13" s="76">
        <v>392530535</v>
      </c>
      <c r="E13" s="77">
        <v>2517599249</v>
      </c>
      <c r="F13" s="12">
        <v>2518499249</v>
      </c>
    </row>
    <row r="14" spans="1:6" x14ac:dyDescent="0.25">
      <c r="A14" s="9" t="s">
        <v>3</v>
      </c>
      <c r="B14" s="10"/>
      <c r="C14" s="76"/>
      <c r="D14" s="76"/>
      <c r="E14" s="77"/>
      <c r="F14" s="88"/>
    </row>
    <row r="15" spans="1:6" x14ac:dyDescent="0.25">
      <c r="A15" s="9" t="s">
        <v>4</v>
      </c>
      <c r="B15" s="10"/>
      <c r="C15" s="76"/>
      <c r="D15" s="76"/>
      <c r="E15" s="77"/>
      <c r="F15" s="88"/>
    </row>
    <row r="16" spans="1:6" x14ac:dyDescent="0.25">
      <c r="A16" s="9" t="s">
        <v>5</v>
      </c>
      <c r="B16" s="10">
        <v>160913431</v>
      </c>
      <c r="C16" s="76">
        <v>203266529</v>
      </c>
      <c r="D16" s="76">
        <v>217499966</v>
      </c>
      <c r="E16" s="77">
        <v>183034535</v>
      </c>
      <c r="F16" s="88">
        <v>221365688</v>
      </c>
    </row>
    <row r="17" spans="1:6" x14ac:dyDescent="0.25">
      <c r="A17" s="11"/>
      <c r="B17" s="12">
        <f>B11+B8+B10</f>
        <v>3230117616</v>
      </c>
      <c r="C17" s="12">
        <f>C11+C8+C10+C9</f>
        <v>3274480355</v>
      </c>
      <c r="D17" s="12">
        <f>D11+D8+D10+D9</f>
        <v>3712454513</v>
      </c>
      <c r="E17" s="12">
        <f>E11+E8+E10</f>
        <v>3313627514</v>
      </c>
      <c r="F17" s="12">
        <f t="shared" ref="F17" si="1">F11+F8+F10</f>
        <v>3352858667</v>
      </c>
    </row>
    <row r="18" spans="1:6" x14ac:dyDescent="0.25">
      <c r="A18" s="11"/>
      <c r="B18" s="12"/>
      <c r="C18" s="12"/>
      <c r="D18" s="12"/>
      <c r="E18" s="12"/>
      <c r="F18" s="87"/>
    </row>
    <row r="19" spans="1:6" x14ac:dyDescent="0.25">
      <c r="A19" s="23" t="s">
        <v>58</v>
      </c>
      <c r="B19" s="12">
        <f>SUM(B20:B22)</f>
        <v>364172236</v>
      </c>
      <c r="C19" s="89">
        <f>SUM(C20:C22)</f>
        <v>382876225</v>
      </c>
      <c r="D19" s="89">
        <f t="shared" ref="D19:E19" si="2">SUM(D20:D22)</f>
        <v>0</v>
      </c>
      <c r="E19" s="89">
        <f t="shared" si="2"/>
        <v>324881636</v>
      </c>
      <c r="F19" s="89">
        <f>SUM(F20:F22)</f>
        <v>402134041</v>
      </c>
    </row>
    <row r="20" spans="1:6" x14ac:dyDescent="0.25">
      <c r="A20" s="9" t="s">
        <v>84</v>
      </c>
      <c r="B20" s="10">
        <v>364172236</v>
      </c>
      <c r="C20" s="76">
        <v>382876225</v>
      </c>
      <c r="D20" s="76"/>
      <c r="E20" s="77">
        <v>324881636</v>
      </c>
      <c r="F20" s="88">
        <v>402134041</v>
      </c>
    </row>
    <row r="21" spans="1:6" x14ac:dyDescent="0.25">
      <c r="A21" s="9" t="s">
        <v>6</v>
      </c>
      <c r="B21" s="10"/>
      <c r="C21" s="76"/>
      <c r="D21" s="76"/>
      <c r="E21" s="77"/>
      <c r="F21" s="88"/>
    </row>
    <row r="22" spans="1:6" x14ac:dyDescent="0.25">
      <c r="A22" s="9" t="s">
        <v>7</v>
      </c>
      <c r="B22" s="10"/>
      <c r="C22" s="76"/>
      <c r="D22" s="76"/>
      <c r="E22" s="77"/>
      <c r="F22" s="88"/>
    </row>
    <row r="23" spans="1:6" x14ac:dyDescent="0.25">
      <c r="A23" s="23" t="s">
        <v>8</v>
      </c>
      <c r="B23" s="12">
        <v>7030479</v>
      </c>
      <c r="C23" s="78">
        <v>9556712</v>
      </c>
      <c r="D23" s="78">
        <v>7077123</v>
      </c>
      <c r="E23" s="79">
        <v>8069129</v>
      </c>
      <c r="F23" s="90">
        <v>9050170</v>
      </c>
    </row>
    <row r="24" spans="1:6" x14ac:dyDescent="0.25">
      <c r="A24" s="23"/>
      <c r="B24" s="12"/>
      <c r="C24" s="78"/>
      <c r="D24" s="78"/>
      <c r="E24" s="79"/>
      <c r="F24" s="87"/>
    </row>
    <row r="25" spans="1:6" x14ac:dyDescent="0.25">
      <c r="A25" s="23" t="s">
        <v>9</v>
      </c>
      <c r="B25" s="12">
        <f>B26+B27</f>
        <v>0</v>
      </c>
      <c r="C25" s="89">
        <f>C26+C27+C28+C29+C30+C31+C32</f>
        <v>665384946</v>
      </c>
      <c r="D25" s="89">
        <f>D26+D27+D28+D29+D30+D31+D32</f>
        <v>754059004</v>
      </c>
      <c r="E25" s="89">
        <f t="shared" ref="E25" si="3">E26+E27+E28+E29+E30+E31+E32</f>
        <v>902783615</v>
      </c>
      <c r="F25" s="89">
        <f>F26+F27+F28+F29+F30+F31+F32</f>
        <v>834239896</v>
      </c>
    </row>
    <row r="26" spans="1:6" ht="30" x14ac:dyDescent="0.25">
      <c r="A26" s="9" t="s">
        <v>10</v>
      </c>
      <c r="B26" s="10"/>
      <c r="C26" s="76"/>
      <c r="D26" s="76"/>
      <c r="E26" s="77"/>
      <c r="F26" s="88"/>
    </row>
    <row r="27" spans="1:6" ht="30" x14ac:dyDescent="0.25">
      <c r="A27" s="9" t="s">
        <v>11</v>
      </c>
      <c r="B27" s="10"/>
      <c r="C27" s="76"/>
      <c r="D27" s="76"/>
      <c r="E27" s="77"/>
      <c r="F27" s="88"/>
    </row>
    <row r="28" spans="1:6" x14ac:dyDescent="0.25">
      <c r="A28" s="9" t="s">
        <v>83</v>
      </c>
      <c r="B28" s="10">
        <v>208017980</v>
      </c>
      <c r="C28" s="76">
        <v>181943383</v>
      </c>
      <c r="D28" s="76">
        <v>248203928</v>
      </c>
      <c r="E28" s="77">
        <v>201967882</v>
      </c>
      <c r="F28" s="88">
        <v>128075704</v>
      </c>
    </row>
    <row r="29" spans="1:6" x14ac:dyDescent="0.25">
      <c r="A29" s="9" t="s">
        <v>12</v>
      </c>
      <c r="B29" s="10"/>
      <c r="C29" s="76"/>
      <c r="D29" s="76"/>
      <c r="E29" s="77"/>
      <c r="F29" s="88"/>
    </row>
    <row r="30" spans="1:6" x14ac:dyDescent="0.25">
      <c r="A30" s="9" t="s">
        <v>82</v>
      </c>
      <c r="B30" s="10">
        <v>68020145</v>
      </c>
      <c r="C30" s="76">
        <v>107440061</v>
      </c>
      <c r="D30" s="76">
        <v>92221807</v>
      </c>
      <c r="E30" s="77">
        <v>73191989</v>
      </c>
      <c r="F30" s="87">
        <v>56415322</v>
      </c>
    </row>
    <row r="31" spans="1:6" x14ac:dyDescent="0.25">
      <c r="A31" s="9" t="s">
        <v>13</v>
      </c>
      <c r="B31" s="10">
        <v>520319361</v>
      </c>
      <c r="C31" s="76">
        <v>376001502</v>
      </c>
      <c r="D31" s="76">
        <v>413633269</v>
      </c>
      <c r="E31" s="77">
        <v>627623744</v>
      </c>
      <c r="F31" s="88">
        <v>649748870</v>
      </c>
    </row>
    <row r="32" spans="1:6" x14ac:dyDescent="0.25">
      <c r="A32" s="9" t="s">
        <v>14</v>
      </c>
      <c r="B32" s="10"/>
      <c r="C32" s="76"/>
      <c r="D32" s="76"/>
      <c r="E32" s="77"/>
      <c r="F32" s="88"/>
    </row>
    <row r="33" spans="1:6" x14ac:dyDescent="0.25">
      <c r="A33" s="11"/>
      <c r="B33" s="12">
        <f>SUM(B28:B32)+B25+B23+B19+B17</f>
        <v>4397677817</v>
      </c>
      <c r="C33" s="89">
        <f>C17+C19+C23+C25</f>
        <v>4332298238</v>
      </c>
      <c r="D33" s="89">
        <f>D17+D19+D23+D25</f>
        <v>4473590640</v>
      </c>
      <c r="E33" s="89">
        <f t="shared" ref="E33" si="4">E17+E19+E23+E25</f>
        <v>4549361894</v>
      </c>
      <c r="F33" s="89">
        <f>F17+F19+F23+F25</f>
        <v>4598282774</v>
      </c>
    </row>
    <row r="34" spans="1:6" x14ac:dyDescent="0.25">
      <c r="A34" s="24" t="s">
        <v>59</v>
      </c>
      <c r="B34" s="12"/>
      <c r="C34" s="78"/>
      <c r="D34" s="78"/>
      <c r="E34" s="79"/>
      <c r="F34" s="87"/>
    </row>
    <row r="35" spans="1:6" x14ac:dyDescent="0.25">
      <c r="A35" s="25" t="s">
        <v>15</v>
      </c>
      <c r="B35" s="12">
        <f>B36+B37</f>
        <v>602861811</v>
      </c>
      <c r="C35" s="87"/>
      <c r="D35" s="87">
        <f t="shared" ref="D35" si="5">D36+D37</f>
        <v>623698860</v>
      </c>
      <c r="E35" s="87">
        <f>E36+E37</f>
        <v>509241416</v>
      </c>
      <c r="F35" s="87">
        <f>F36+F37</f>
        <v>544563169</v>
      </c>
    </row>
    <row r="36" spans="1:6" ht="45" x14ac:dyDescent="0.25">
      <c r="A36" s="9" t="s">
        <v>16</v>
      </c>
      <c r="B36" s="10"/>
      <c r="C36" s="76"/>
      <c r="D36" s="76"/>
      <c r="E36" s="77"/>
      <c r="F36" s="87"/>
    </row>
    <row r="37" spans="1:6" x14ac:dyDescent="0.25">
      <c r="A37" s="9" t="s">
        <v>17</v>
      </c>
      <c r="B37" s="10">
        <v>602861811</v>
      </c>
      <c r="C37" s="76">
        <v>610124252</v>
      </c>
      <c r="D37" s="76">
        <v>623698860</v>
      </c>
      <c r="E37" s="77">
        <v>509241416</v>
      </c>
      <c r="F37" s="87">
        <v>544563169</v>
      </c>
    </row>
    <row r="38" spans="1:6" x14ac:dyDescent="0.25">
      <c r="A38" s="9" t="s">
        <v>18</v>
      </c>
      <c r="B38" s="10">
        <v>298643031</v>
      </c>
      <c r="C38" s="76">
        <v>298930430</v>
      </c>
      <c r="D38" s="76">
        <v>298930430</v>
      </c>
      <c r="E38" s="77">
        <v>346875232</v>
      </c>
      <c r="F38" s="87">
        <v>348080869</v>
      </c>
    </row>
    <row r="39" spans="1:6" x14ac:dyDescent="0.25">
      <c r="A39" s="9" t="s">
        <v>19</v>
      </c>
      <c r="B39" s="10"/>
      <c r="C39" s="76"/>
      <c r="D39" s="76"/>
      <c r="E39" s="77"/>
      <c r="F39" s="87"/>
    </row>
    <row r="40" spans="1:6" x14ac:dyDescent="0.25">
      <c r="A40" s="9" t="s">
        <v>20</v>
      </c>
      <c r="B40" s="10"/>
      <c r="C40" s="76"/>
      <c r="D40" s="76"/>
      <c r="E40" s="77"/>
      <c r="F40" s="87"/>
    </row>
    <row r="41" spans="1:6" ht="30" x14ac:dyDescent="0.25">
      <c r="A41" s="9" t="s">
        <v>21</v>
      </c>
      <c r="B41" s="10"/>
      <c r="C41" s="76"/>
      <c r="D41" s="76"/>
      <c r="E41" s="77"/>
      <c r="F41" s="87"/>
    </row>
    <row r="42" spans="1:6" x14ac:dyDescent="0.25">
      <c r="A42" s="9" t="s">
        <v>22</v>
      </c>
      <c r="B42" s="10"/>
      <c r="C42" s="76"/>
      <c r="D42" s="76"/>
      <c r="E42" s="77"/>
      <c r="F42" s="87"/>
    </row>
    <row r="43" spans="1:6" x14ac:dyDescent="0.25">
      <c r="A43" s="9" t="s">
        <v>23</v>
      </c>
      <c r="B43" s="10">
        <v>580049245</v>
      </c>
      <c r="C43" s="76">
        <v>540179527</v>
      </c>
      <c r="D43" s="76">
        <v>667427704</v>
      </c>
      <c r="E43" s="77">
        <v>656386837</v>
      </c>
      <c r="F43" s="87">
        <v>660271114</v>
      </c>
    </row>
    <row r="44" spans="1:6" x14ac:dyDescent="0.25">
      <c r="A44" s="9" t="s">
        <v>24</v>
      </c>
      <c r="B44" s="10">
        <v>613408243</v>
      </c>
      <c r="C44" s="76">
        <v>565103801</v>
      </c>
      <c r="D44" s="76">
        <v>561573317</v>
      </c>
      <c r="E44" s="77">
        <v>729563711</v>
      </c>
      <c r="F44" s="87">
        <v>734917714</v>
      </c>
    </row>
    <row r="45" spans="1:6" x14ac:dyDescent="0.25">
      <c r="A45" s="9" t="s">
        <v>25</v>
      </c>
      <c r="B45" s="10"/>
      <c r="C45" s="76"/>
      <c r="D45" s="76"/>
      <c r="E45" s="77"/>
      <c r="F45" s="87">
        <v>2218105156</v>
      </c>
    </row>
    <row r="46" spans="1:6" x14ac:dyDescent="0.25">
      <c r="A46" s="9" t="s">
        <v>26</v>
      </c>
      <c r="B46" s="10"/>
      <c r="C46" s="76"/>
      <c r="D46" s="76"/>
      <c r="E46" s="77"/>
      <c r="F46" s="87"/>
    </row>
    <row r="47" spans="1:6" x14ac:dyDescent="0.25">
      <c r="A47" s="9" t="s">
        <v>27</v>
      </c>
      <c r="B47" s="10"/>
      <c r="C47" s="76"/>
      <c r="D47" s="76"/>
      <c r="E47" s="77"/>
      <c r="F47" s="87"/>
    </row>
    <row r="48" spans="1:6" x14ac:dyDescent="0.25">
      <c r="A48" s="9" t="s">
        <v>28</v>
      </c>
      <c r="B48" s="10">
        <v>1538733</v>
      </c>
      <c r="C48" s="76">
        <v>1858874</v>
      </c>
      <c r="D48" s="76">
        <v>1858974</v>
      </c>
      <c r="E48" s="77">
        <v>1860555</v>
      </c>
      <c r="F48" s="87">
        <v>1860555</v>
      </c>
    </row>
    <row r="49" spans="1:6" x14ac:dyDescent="0.25">
      <c r="A49" s="9" t="s">
        <v>29</v>
      </c>
      <c r="B49" s="10">
        <v>2301176774</v>
      </c>
      <c r="C49" s="76">
        <v>2319101354</v>
      </c>
      <c r="D49" s="76">
        <v>2320101354</v>
      </c>
      <c r="E49" s="77">
        <v>2305434143</v>
      </c>
      <c r="F49" s="87">
        <v>90484197</v>
      </c>
    </row>
    <row r="50" spans="1:6" x14ac:dyDescent="0.25">
      <c r="A50" s="9" t="s">
        <v>30</v>
      </c>
      <c r="B50" s="10"/>
      <c r="C50" s="76"/>
      <c r="D50" s="76"/>
      <c r="E50" s="77"/>
      <c r="F50" s="87"/>
    </row>
    <row r="51" spans="1:6" x14ac:dyDescent="0.25">
      <c r="A51" s="11"/>
      <c r="B51" s="12">
        <f>SUM(B38:B50)+B35</f>
        <v>4397677837</v>
      </c>
      <c r="C51" s="89">
        <f>SUM(C35:C50)</f>
        <v>4335298238</v>
      </c>
      <c r="D51" s="89">
        <f>D35+D38+D39+D40+D41+D42+D43+D44+D45+D46+D47+D48+D49+D50+1</f>
        <v>4473590640</v>
      </c>
      <c r="E51" s="89">
        <f t="shared" ref="E51" si="6">E35+E38+E39+E40+E41+E42+E43+E44+E45+E46+E47+E48+E49+E50</f>
        <v>4549361894</v>
      </c>
      <c r="F51" s="89">
        <f>F35+F38+F39+F40+F41+F42+F43+F44+F45+F46+F47+F48+F49+F50</f>
        <v>4598282774</v>
      </c>
    </row>
    <row r="52" spans="1:6" x14ac:dyDescent="0.25">
      <c r="A52" s="11"/>
      <c r="B52" s="15"/>
      <c r="C52" s="13"/>
      <c r="D52" s="13"/>
      <c r="E52" s="26"/>
      <c r="F52" s="91" t="str">
        <f>IF(F33=F51,"Ok","NotOk")</f>
        <v>Ok</v>
      </c>
    </row>
    <row r="53" spans="1:6" ht="15.75" thickBot="1" x14ac:dyDescent="0.3">
      <c r="A53" s="27" t="s">
        <v>60</v>
      </c>
      <c r="B53" s="16">
        <f t="shared" ref="B53" si="7">B17/(B8/10)</f>
        <v>55.328845054128223</v>
      </c>
      <c r="C53" s="16">
        <f>C17/(C8/10)</f>
        <v>56.088736613540632</v>
      </c>
      <c r="D53" s="16">
        <f>D7/(D8/10)</f>
        <v>54.159183292135793</v>
      </c>
      <c r="E53" s="16">
        <f>E17/(E8/10)</f>
        <v>54.056466678704851</v>
      </c>
      <c r="F53" s="16">
        <f t="shared" ref="F53" si="8">F17/(F8/10)</f>
        <v>54.696459407504868</v>
      </c>
    </row>
    <row r="54" spans="1:6" x14ac:dyDescent="0.25">
      <c r="A54" s="27" t="s">
        <v>61</v>
      </c>
      <c r="B54" s="2">
        <f t="shared" ref="B54:F54" si="9">B8/10</f>
        <v>58380355</v>
      </c>
      <c r="C54" s="2">
        <f t="shared" si="9"/>
        <v>58380355</v>
      </c>
      <c r="D54" s="2">
        <f t="shared" si="9"/>
        <v>61299373</v>
      </c>
      <c r="E54" s="2">
        <f t="shared" si="9"/>
        <v>61299373</v>
      </c>
      <c r="F54" s="2">
        <f t="shared" si="9"/>
        <v>61299373</v>
      </c>
    </row>
    <row r="59" spans="1:6" x14ac:dyDescent="0.25">
      <c r="C59" s="98">
        <f>C51-C33</f>
        <v>3000000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6" sqref="B26"/>
    </sheetView>
  </sheetViews>
  <sheetFormatPr defaultRowHeight="15" x14ac:dyDescent="0.25"/>
  <cols>
    <col min="1" max="1" width="42.5703125" style="28" customWidth="1"/>
    <col min="2" max="2" width="14.85546875" style="28" customWidth="1"/>
    <col min="3" max="5" width="17.28515625" style="28" bestFit="1" customWidth="1"/>
    <col min="6" max="6" width="16.85546875" style="28" bestFit="1" customWidth="1"/>
    <col min="7" max="16384" width="9.140625" style="28"/>
  </cols>
  <sheetData>
    <row r="1" spans="1:6" ht="18.75" x14ac:dyDescent="0.3">
      <c r="A1" s="5" t="s">
        <v>0</v>
      </c>
      <c r="B1" s="5"/>
    </row>
    <row r="2" spans="1:6" ht="16.5" thickBot="1" x14ac:dyDescent="0.3">
      <c r="A2" s="53" t="s">
        <v>62</v>
      </c>
    </row>
    <row r="3" spans="1:6" ht="15.75" thickBot="1" x14ac:dyDescent="0.3">
      <c r="A3" s="3" t="s">
        <v>53</v>
      </c>
      <c r="B3" s="81" t="s">
        <v>80</v>
      </c>
      <c r="C3" s="81" t="s">
        <v>79</v>
      </c>
      <c r="D3" s="81" t="s">
        <v>81</v>
      </c>
      <c r="E3" s="82" t="s">
        <v>80</v>
      </c>
      <c r="F3" s="83" t="s">
        <v>79</v>
      </c>
    </row>
    <row r="4" spans="1:6" x14ac:dyDescent="0.25">
      <c r="A4" s="29"/>
      <c r="B4" s="84">
        <v>43190</v>
      </c>
      <c r="C4" s="84">
        <v>43281</v>
      </c>
      <c r="D4" s="84">
        <v>43373</v>
      </c>
      <c r="E4" s="85">
        <v>43555</v>
      </c>
      <c r="F4" s="86">
        <v>43646</v>
      </c>
    </row>
    <row r="5" spans="1:6" x14ac:dyDescent="0.25">
      <c r="A5" s="57" t="s">
        <v>63</v>
      </c>
      <c r="B5" s="54"/>
      <c r="C5" s="55"/>
      <c r="D5" s="55"/>
      <c r="E5" s="56"/>
    </row>
    <row r="6" spans="1:6" x14ac:dyDescent="0.25">
      <c r="A6" s="30" t="s">
        <v>31</v>
      </c>
      <c r="B6" s="31">
        <v>25090246</v>
      </c>
      <c r="C6" s="32">
        <v>47854600</v>
      </c>
      <c r="D6" s="32">
        <v>20327513</v>
      </c>
      <c r="E6" s="33">
        <v>20327513</v>
      </c>
      <c r="F6" s="95"/>
    </row>
    <row r="7" spans="1:6" x14ac:dyDescent="0.25">
      <c r="A7" s="30" t="s">
        <v>32</v>
      </c>
      <c r="B7" s="31"/>
      <c r="C7" s="32"/>
      <c r="D7" s="32"/>
      <c r="E7" s="33"/>
      <c r="F7" s="95"/>
    </row>
    <row r="8" spans="1:6" x14ac:dyDescent="0.25">
      <c r="A8" s="30" t="s">
        <v>51</v>
      </c>
      <c r="B8" s="31"/>
      <c r="C8" s="32"/>
      <c r="D8" s="32"/>
      <c r="E8" s="33"/>
      <c r="F8" s="31">
        <v>46915648</v>
      </c>
    </row>
    <row r="9" spans="1:6" x14ac:dyDescent="0.25">
      <c r="A9" s="30" t="s">
        <v>86</v>
      </c>
      <c r="B9" s="31">
        <v>26515286</v>
      </c>
      <c r="C9" s="32">
        <v>51700358</v>
      </c>
      <c r="D9" s="32">
        <v>28688285</v>
      </c>
      <c r="E9" s="33">
        <v>28688285</v>
      </c>
      <c r="F9" s="96">
        <v>56601399</v>
      </c>
    </row>
    <row r="10" spans="1:6" x14ac:dyDescent="0.25">
      <c r="A10" s="30" t="s">
        <v>85</v>
      </c>
      <c r="B10" s="31">
        <v>254038074</v>
      </c>
      <c r="C10" s="32">
        <v>430593659</v>
      </c>
      <c r="D10" s="32">
        <v>293402918</v>
      </c>
      <c r="E10" s="33">
        <v>293402918</v>
      </c>
      <c r="F10" s="94">
        <v>476523850</v>
      </c>
    </row>
    <row r="11" spans="1:6" x14ac:dyDescent="0.25">
      <c r="A11" s="30" t="s">
        <v>87</v>
      </c>
      <c r="B11" s="31"/>
      <c r="C11" s="32">
        <v>3122869</v>
      </c>
      <c r="D11" s="32"/>
      <c r="E11" s="33"/>
      <c r="F11" s="95">
        <v>1134874</v>
      </c>
    </row>
    <row r="12" spans="1:6" x14ac:dyDescent="0.25">
      <c r="A12" s="57" t="s">
        <v>33</v>
      </c>
      <c r="B12" s="35">
        <f t="shared" ref="B12:D12" si="0">SUM(B13:B15)</f>
        <v>0</v>
      </c>
      <c r="C12" s="35">
        <f t="shared" si="0"/>
        <v>0</v>
      </c>
      <c r="D12" s="35">
        <f t="shared" si="0"/>
        <v>0</v>
      </c>
      <c r="E12" s="35">
        <f>SUM(E13:E15)</f>
        <v>0</v>
      </c>
      <c r="F12" s="35">
        <f>SUM(F13:F15)</f>
        <v>0</v>
      </c>
    </row>
    <row r="13" spans="1:6" x14ac:dyDescent="0.25">
      <c r="A13" s="30" t="s">
        <v>34</v>
      </c>
      <c r="B13" s="31"/>
      <c r="C13" s="32"/>
      <c r="D13" s="32"/>
      <c r="E13" s="33"/>
      <c r="F13" s="71"/>
    </row>
    <row r="14" spans="1:6" x14ac:dyDescent="0.25">
      <c r="A14" s="30" t="s">
        <v>35</v>
      </c>
      <c r="B14" s="31"/>
      <c r="C14" s="32"/>
      <c r="D14" s="32"/>
      <c r="E14" s="33"/>
      <c r="F14" s="71"/>
    </row>
    <row r="15" spans="1:6" x14ac:dyDescent="0.25">
      <c r="A15" s="30" t="s">
        <v>36</v>
      </c>
      <c r="B15" s="31"/>
      <c r="C15" s="32"/>
      <c r="D15" s="32"/>
      <c r="E15" s="33"/>
    </row>
    <row r="16" spans="1:6" x14ac:dyDescent="0.25">
      <c r="A16" s="34"/>
      <c r="B16" s="35">
        <f t="shared" ref="B16:F16" si="1">SUM(B6:B12)</f>
        <v>305643606</v>
      </c>
      <c r="C16" s="35">
        <f t="shared" si="1"/>
        <v>533271486</v>
      </c>
      <c r="D16" s="35">
        <f t="shared" si="1"/>
        <v>342418716</v>
      </c>
      <c r="E16" s="35">
        <f t="shared" si="1"/>
        <v>342418716</v>
      </c>
      <c r="F16" s="35">
        <f t="shared" si="1"/>
        <v>581175771</v>
      </c>
    </row>
    <row r="17" spans="1:6" x14ac:dyDescent="0.25">
      <c r="A17" s="57" t="s">
        <v>64</v>
      </c>
      <c r="B17" s="35">
        <f t="shared" ref="B17:F17" si="2">SUM(B18:B22)</f>
        <v>235019590</v>
      </c>
      <c r="C17" s="35">
        <f t="shared" si="2"/>
        <v>397794372</v>
      </c>
      <c r="D17" s="35">
        <f t="shared" si="2"/>
        <v>252752436</v>
      </c>
      <c r="E17" s="35">
        <f t="shared" si="2"/>
        <v>252752436</v>
      </c>
      <c r="F17" s="35">
        <f t="shared" si="2"/>
        <v>438178337</v>
      </c>
    </row>
    <row r="18" spans="1:6" x14ac:dyDescent="0.25">
      <c r="A18" s="30" t="s">
        <v>89</v>
      </c>
      <c r="B18" s="31">
        <v>95013977</v>
      </c>
      <c r="C18" s="32">
        <v>152989319</v>
      </c>
      <c r="D18" s="32">
        <v>99361167</v>
      </c>
      <c r="E18" s="33">
        <v>99361167</v>
      </c>
      <c r="F18" s="71">
        <v>159090139</v>
      </c>
    </row>
    <row r="19" spans="1:6" x14ac:dyDescent="0.25">
      <c r="A19" s="30" t="s">
        <v>90</v>
      </c>
      <c r="B19" s="31">
        <v>54257737</v>
      </c>
      <c r="C19" s="32">
        <v>93663531</v>
      </c>
      <c r="D19" s="32">
        <v>57220313</v>
      </c>
      <c r="E19" s="33">
        <v>57220313</v>
      </c>
      <c r="F19" s="71">
        <v>95522653</v>
      </c>
    </row>
    <row r="20" spans="1:6" x14ac:dyDescent="0.25">
      <c r="A20" s="30" t="s">
        <v>88</v>
      </c>
      <c r="B20" s="31">
        <v>85747876</v>
      </c>
      <c r="C20" s="32">
        <v>151141522</v>
      </c>
      <c r="D20" s="32">
        <v>96170956</v>
      </c>
      <c r="E20" s="33">
        <v>96170956</v>
      </c>
      <c r="F20" s="71">
        <v>183565545</v>
      </c>
    </row>
    <row r="21" spans="1:6" x14ac:dyDescent="0.25">
      <c r="A21" s="30" t="s">
        <v>37</v>
      </c>
      <c r="B21" s="31"/>
      <c r="C21" s="32"/>
      <c r="D21" s="32"/>
      <c r="E21" s="33"/>
      <c r="F21" s="71"/>
    </row>
    <row r="22" spans="1:6" x14ac:dyDescent="0.25">
      <c r="A22" s="30" t="s">
        <v>38</v>
      </c>
      <c r="B22" s="31"/>
      <c r="C22" s="32"/>
      <c r="D22" s="32"/>
      <c r="E22" s="33"/>
      <c r="F22" s="71"/>
    </row>
    <row r="23" spans="1:6" x14ac:dyDescent="0.25">
      <c r="A23" s="27" t="s">
        <v>65</v>
      </c>
      <c r="B23" s="35">
        <f t="shared" ref="B23:F23" si="3">B16-B17</f>
        <v>70624016</v>
      </c>
      <c r="C23" s="35">
        <f t="shared" si="3"/>
        <v>135477114</v>
      </c>
      <c r="D23" s="35">
        <f t="shared" si="3"/>
        <v>89666280</v>
      </c>
      <c r="E23" s="35">
        <f t="shared" si="3"/>
        <v>89666280</v>
      </c>
      <c r="F23" s="35">
        <f t="shared" si="3"/>
        <v>142997434</v>
      </c>
    </row>
    <row r="24" spans="1:6" x14ac:dyDescent="0.25">
      <c r="A24" s="22" t="s">
        <v>66</v>
      </c>
      <c r="B24" s="31">
        <v>27500000</v>
      </c>
      <c r="C24" s="32">
        <v>50000000</v>
      </c>
      <c r="D24" s="32">
        <v>35000000</v>
      </c>
      <c r="E24" s="33">
        <v>35000000</v>
      </c>
      <c r="F24" s="71">
        <v>50000000</v>
      </c>
    </row>
    <row r="25" spans="1:6" x14ac:dyDescent="0.25">
      <c r="A25" s="27" t="s">
        <v>67</v>
      </c>
      <c r="B25" s="35">
        <f t="shared" ref="B25:F25" si="4">B23-B24</f>
        <v>43124016</v>
      </c>
      <c r="C25" s="35">
        <f t="shared" si="4"/>
        <v>85477114</v>
      </c>
      <c r="D25" s="35">
        <f t="shared" si="4"/>
        <v>54666280</v>
      </c>
      <c r="E25" s="35">
        <f t="shared" si="4"/>
        <v>54666280</v>
      </c>
      <c r="F25" s="35">
        <f t="shared" si="4"/>
        <v>92997434</v>
      </c>
    </row>
    <row r="26" spans="1:6" x14ac:dyDescent="0.25">
      <c r="A26" s="58"/>
      <c r="B26" s="35"/>
      <c r="C26" s="35"/>
      <c r="D26" s="35"/>
      <c r="E26" s="35"/>
    </row>
    <row r="27" spans="1:6" ht="15.75" thickBot="1" x14ac:dyDescent="0.3">
      <c r="A27" s="27" t="s">
        <v>68</v>
      </c>
      <c r="B27" s="36">
        <f>B25/('1'!B8/10)</f>
        <v>0.73867341162964839</v>
      </c>
      <c r="C27" s="36">
        <f>C25/('1'!C8/10)</f>
        <v>1.464141730553026</v>
      </c>
      <c r="D27" s="36">
        <f>D25/('1'!D8/10)</f>
        <v>0.89179182958364023</v>
      </c>
      <c r="E27" s="36">
        <f>E25/('1'!E8/10)</f>
        <v>0.89179182958364023</v>
      </c>
      <c r="F27" s="36">
        <f>F25/('1'!F8/10)</f>
        <v>1.5171025321906637</v>
      </c>
    </row>
    <row r="28" spans="1:6" x14ac:dyDescent="0.25">
      <c r="A28" s="59" t="s">
        <v>69</v>
      </c>
      <c r="B28" s="28">
        <f>'1'!B8/10</f>
        <v>58380355</v>
      </c>
      <c r="C28" s="28">
        <f>'1'!C8/10</f>
        <v>58380355</v>
      </c>
      <c r="D28" s="28">
        <f>'1'!D8/10</f>
        <v>61299373</v>
      </c>
      <c r="E28" s="28">
        <f>'1'!E8/10</f>
        <v>61299373</v>
      </c>
      <c r="F28" s="28">
        <f>'1'!F8/10</f>
        <v>61299373</v>
      </c>
    </row>
    <row r="29" spans="1:6" ht="15.75" x14ac:dyDescent="0.25">
      <c r="A29" s="37"/>
      <c r="B29" s="38"/>
      <c r="C29" s="41"/>
      <c r="D29" s="41"/>
      <c r="E29" s="40"/>
    </row>
    <row r="30" spans="1:6" ht="15.75" x14ac:dyDescent="0.25">
      <c r="A30" s="37"/>
      <c r="B30" s="38"/>
      <c r="C30" s="39"/>
      <c r="D30" s="39"/>
      <c r="E30" s="40"/>
    </row>
    <row r="31" spans="1:6" ht="15.75" x14ac:dyDescent="0.25">
      <c r="A31" s="37"/>
      <c r="B31" s="38"/>
      <c r="C31" s="39"/>
      <c r="D31" s="39"/>
      <c r="E31" s="40"/>
    </row>
    <row r="32" spans="1:6" ht="15.75" x14ac:dyDescent="0.25">
      <c r="A32" s="37"/>
      <c r="B32" s="38"/>
      <c r="C32" s="41"/>
      <c r="D32" s="41"/>
      <c r="E32" s="40"/>
    </row>
    <row r="33" spans="1:5" ht="15.75" x14ac:dyDescent="0.25">
      <c r="A33" s="37"/>
      <c r="B33" s="38"/>
      <c r="C33" s="39"/>
      <c r="D33" s="41"/>
      <c r="E33" s="42"/>
    </row>
    <row r="34" spans="1:5" ht="15.75" x14ac:dyDescent="0.25">
      <c r="A34" s="37"/>
      <c r="B34" s="38"/>
      <c r="C34" s="39"/>
      <c r="D34" s="39"/>
      <c r="E34" s="42"/>
    </row>
    <row r="35" spans="1:5" ht="15.75" x14ac:dyDescent="0.25">
      <c r="A35" s="37"/>
      <c r="B35" s="38"/>
      <c r="C35" s="39"/>
      <c r="D35" s="39"/>
      <c r="E35" s="40"/>
    </row>
    <row r="36" spans="1:5" ht="15.75" x14ac:dyDescent="0.25">
      <c r="A36" s="37"/>
      <c r="B36" s="38"/>
      <c r="C36" s="41"/>
      <c r="D36" s="39"/>
      <c r="E36" s="42"/>
    </row>
    <row r="37" spans="1:5" ht="15.75" x14ac:dyDescent="0.25">
      <c r="A37" s="37"/>
      <c r="B37" s="38"/>
      <c r="C37" s="39"/>
      <c r="D37" s="41"/>
      <c r="E37" s="42"/>
    </row>
    <row r="38" spans="1:5" ht="15.75" x14ac:dyDescent="0.25">
      <c r="A38" s="43"/>
      <c r="B38" s="44"/>
      <c r="C38" s="45"/>
      <c r="D38" s="45"/>
      <c r="E38" s="46"/>
    </row>
    <row r="39" spans="1:5" ht="15.75" x14ac:dyDescent="0.25">
      <c r="A39" s="43"/>
      <c r="B39" s="44"/>
      <c r="C39" s="45"/>
      <c r="D39" s="45"/>
      <c r="E39" s="46"/>
    </row>
    <row r="40" spans="1:5" ht="15.75" x14ac:dyDescent="0.25">
      <c r="A40" s="37"/>
      <c r="B40" s="38"/>
      <c r="C40" s="39"/>
      <c r="D40" s="39"/>
      <c r="E40" s="40"/>
    </row>
    <row r="41" spans="1:5" ht="15.75" x14ac:dyDescent="0.25">
      <c r="A41" s="37"/>
      <c r="B41" s="38"/>
      <c r="C41" s="39"/>
      <c r="D41" s="39"/>
      <c r="E41" s="40"/>
    </row>
    <row r="42" spans="1:5" ht="15.75" x14ac:dyDescent="0.25">
      <c r="A42" s="37"/>
      <c r="B42" s="38"/>
      <c r="C42" s="39"/>
      <c r="D42" s="39"/>
      <c r="E42" s="40"/>
    </row>
    <row r="43" spans="1:5" ht="15.75" x14ac:dyDescent="0.25">
      <c r="A43" s="43"/>
      <c r="B43" s="44"/>
      <c r="C43" s="41"/>
      <c r="D43" s="45"/>
      <c r="E43" s="46"/>
    </row>
    <row r="44" spans="1:5" ht="16.5" thickBot="1" x14ac:dyDescent="0.3">
      <c r="A44" s="37"/>
      <c r="B44" s="38"/>
      <c r="C44" s="39"/>
      <c r="D44" s="39"/>
      <c r="E44" s="40"/>
    </row>
    <row r="45" spans="1:5" ht="16.5" thickBot="1" x14ac:dyDescent="0.3">
      <c r="A45" s="43"/>
      <c r="B45" s="44"/>
      <c r="C45" s="47"/>
      <c r="D45" s="48"/>
      <c r="E45" s="49"/>
    </row>
    <row r="46" spans="1:5" ht="16.5" thickBot="1" x14ac:dyDescent="0.3">
      <c r="A46" s="50"/>
      <c r="B46" s="51"/>
      <c r="C46" s="52"/>
      <c r="D46" s="52"/>
      <c r="E46" s="5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1" sqref="A21"/>
    </sheetView>
  </sheetViews>
  <sheetFormatPr defaultRowHeight="15" x14ac:dyDescent="0.25"/>
  <cols>
    <col min="1" max="1" width="51.5703125" style="1" customWidth="1"/>
    <col min="2" max="2" width="17.28515625" style="1" customWidth="1"/>
    <col min="3" max="3" width="18.28515625" style="1" bestFit="1" customWidth="1"/>
    <col min="4" max="5" width="17.42578125" style="1" bestFit="1" customWidth="1"/>
    <col min="6" max="6" width="17.7109375" style="1" bestFit="1" customWidth="1"/>
    <col min="7" max="16384" width="9.140625" style="1"/>
  </cols>
  <sheetData>
    <row r="1" spans="1:6" ht="18.75" x14ac:dyDescent="0.3">
      <c r="A1" s="5" t="s">
        <v>0</v>
      </c>
      <c r="B1" s="5"/>
    </row>
    <row r="2" spans="1:6" ht="16.5" thickBot="1" x14ac:dyDescent="0.3">
      <c r="A2" s="53" t="s">
        <v>70</v>
      </c>
    </row>
    <row r="3" spans="1:6" ht="15.75" thickBot="1" x14ac:dyDescent="0.3">
      <c r="A3" s="3" t="s">
        <v>53</v>
      </c>
      <c r="B3" s="81" t="s">
        <v>80</v>
      </c>
      <c r="C3" s="81" t="s">
        <v>79</v>
      </c>
      <c r="D3" s="81" t="s">
        <v>81</v>
      </c>
      <c r="E3" s="82" t="s">
        <v>80</v>
      </c>
      <c r="F3" s="83" t="s">
        <v>79</v>
      </c>
    </row>
    <row r="4" spans="1:6" x14ac:dyDescent="0.25">
      <c r="A4" s="8"/>
      <c r="B4" s="84">
        <v>43190</v>
      </c>
      <c r="C4" s="84">
        <v>43281</v>
      </c>
      <c r="D4" s="84">
        <v>43373</v>
      </c>
      <c r="E4" s="85">
        <v>43555</v>
      </c>
      <c r="F4" s="86">
        <v>43646</v>
      </c>
    </row>
    <row r="5" spans="1:6" x14ac:dyDescent="0.25">
      <c r="A5" s="27" t="s">
        <v>71</v>
      </c>
      <c r="B5" s="72"/>
      <c r="C5" s="73"/>
      <c r="D5" s="73"/>
      <c r="E5" s="74"/>
      <c r="F5" s="75"/>
    </row>
    <row r="6" spans="1:6" x14ac:dyDescent="0.25">
      <c r="A6" s="9" t="s">
        <v>39</v>
      </c>
      <c r="B6" s="10"/>
      <c r="C6" s="76"/>
      <c r="D6" s="76"/>
      <c r="E6" s="77"/>
      <c r="F6" s="75"/>
    </row>
    <row r="7" spans="1:6" x14ac:dyDescent="0.25">
      <c r="A7" s="9" t="s">
        <v>40</v>
      </c>
      <c r="B7" s="10">
        <v>561601195</v>
      </c>
      <c r="C7" s="76">
        <v>1059310502</v>
      </c>
      <c r="D7" s="76">
        <v>753492600</v>
      </c>
      <c r="E7" s="77">
        <v>753492600</v>
      </c>
      <c r="F7" s="75">
        <v>1203190182</v>
      </c>
    </row>
    <row r="8" spans="1:6" x14ac:dyDescent="0.25">
      <c r="A8" s="9" t="s">
        <v>41</v>
      </c>
      <c r="B8" s="10"/>
      <c r="C8" s="76"/>
      <c r="D8" s="76"/>
      <c r="E8" s="77"/>
      <c r="F8" s="75"/>
    </row>
    <row r="9" spans="1:6" x14ac:dyDescent="0.25">
      <c r="A9" s="9" t="s">
        <v>42</v>
      </c>
      <c r="B9" s="10">
        <v>-509001752</v>
      </c>
      <c r="C9" s="76">
        <v>-986809856</v>
      </c>
      <c r="D9" s="76">
        <v>-701801543</v>
      </c>
      <c r="E9" s="77">
        <v>-701801543</v>
      </c>
      <c r="F9" s="75">
        <v>-1129433648</v>
      </c>
    </row>
    <row r="10" spans="1:6" x14ac:dyDescent="0.25">
      <c r="A10" s="11"/>
      <c r="B10" s="12">
        <f>SUM(B6:B9)</f>
        <v>52599443</v>
      </c>
      <c r="C10" s="80">
        <f t="shared" ref="C10:E10" si="0">SUM(C6:C9)</f>
        <v>72500646</v>
      </c>
      <c r="D10" s="80">
        <f>SUM(D6:D9)</f>
        <v>51691057</v>
      </c>
      <c r="E10" s="80">
        <f t="shared" si="0"/>
        <v>51691057</v>
      </c>
      <c r="F10" s="80">
        <f>SUM(F6:F9)</f>
        <v>73756534</v>
      </c>
    </row>
    <row r="11" spans="1:6" x14ac:dyDescent="0.25">
      <c r="A11" s="27" t="s">
        <v>72</v>
      </c>
      <c r="B11" s="12"/>
      <c r="C11" s="78"/>
      <c r="D11" s="78"/>
      <c r="E11" s="79"/>
      <c r="F11" s="75"/>
    </row>
    <row r="12" spans="1:6" x14ac:dyDescent="0.25">
      <c r="A12" s="9" t="s">
        <v>43</v>
      </c>
      <c r="B12" s="10">
        <v>-204170</v>
      </c>
      <c r="C12" s="76">
        <v>-18128750</v>
      </c>
      <c r="D12" s="76">
        <v>-3374427</v>
      </c>
      <c r="E12" s="77">
        <v>-3374427</v>
      </c>
      <c r="F12" s="75">
        <v>-9995877</v>
      </c>
    </row>
    <row r="13" spans="1:6" x14ac:dyDescent="0.25">
      <c r="A13" s="9" t="s">
        <v>44</v>
      </c>
      <c r="B13" s="10"/>
      <c r="C13" s="76"/>
      <c r="D13" s="76"/>
      <c r="E13" s="77"/>
      <c r="F13" s="75"/>
    </row>
    <row r="14" spans="1:6" x14ac:dyDescent="0.25">
      <c r="A14" s="9" t="s">
        <v>45</v>
      </c>
      <c r="B14" s="10"/>
      <c r="C14" s="76"/>
      <c r="D14" s="76"/>
      <c r="E14" s="77"/>
      <c r="F14" s="75"/>
    </row>
    <row r="15" spans="1:6" x14ac:dyDescent="0.25">
      <c r="A15" s="9" t="s">
        <v>46</v>
      </c>
      <c r="B15" s="10">
        <v>27090246</v>
      </c>
      <c r="C15" s="76">
        <v>50977469</v>
      </c>
      <c r="D15" s="76">
        <v>19224487</v>
      </c>
      <c r="E15" s="77">
        <v>19224487</v>
      </c>
      <c r="F15" s="75">
        <v>13550127</v>
      </c>
    </row>
    <row r="16" spans="1:6" x14ac:dyDescent="0.25">
      <c r="A16" s="9" t="s">
        <v>47</v>
      </c>
      <c r="B16" s="10"/>
      <c r="C16" s="76"/>
      <c r="D16" s="76"/>
      <c r="E16" s="77"/>
      <c r="F16" s="75"/>
    </row>
    <row r="17" spans="1:6" x14ac:dyDescent="0.25">
      <c r="A17" s="9" t="s">
        <v>48</v>
      </c>
      <c r="B17" s="10"/>
      <c r="C17" s="76"/>
      <c r="D17" s="76"/>
      <c r="E17" s="77">
        <v>-7937180</v>
      </c>
      <c r="F17" s="75"/>
    </row>
    <row r="18" spans="1:6" x14ac:dyDescent="0.25">
      <c r="A18" s="9" t="s">
        <v>91</v>
      </c>
      <c r="B18" s="10">
        <v>-8020030</v>
      </c>
      <c r="C18" s="76">
        <v>-12021137</v>
      </c>
      <c r="D18" s="76">
        <v>-7937180</v>
      </c>
      <c r="E18" s="77"/>
      <c r="F18" s="75">
        <v>-15070130</v>
      </c>
    </row>
    <row r="19" spans="1:6" x14ac:dyDescent="0.25">
      <c r="A19" s="11"/>
      <c r="B19" s="12">
        <f>SUM(B12:B18)</f>
        <v>18866046</v>
      </c>
      <c r="C19" s="80">
        <f t="shared" ref="C19:E19" si="1">SUM(C12:C18)</f>
        <v>20827582</v>
      </c>
      <c r="D19" s="80">
        <f t="shared" si="1"/>
        <v>7912880</v>
      </c>
      <c r="E19" s="80">
        <f t="shared" si="1"/>
        <v>7912880</v>
      </c>
      <c r="F19" s="80">
        <f>SUM(F12:F18)</f>
        <v>-11515880</v>
      </c>
    </row>
    <row r="20" spans="1:6" x14ac:dyDescent="0.25">
      <c r="A20" s="27" t="s">
        <v>73</v>
      </c>
      <c r="B20" s="12"/>
      <c r="C20" s="78"/>
      <c r="D20" s="78"/>
      <c r="E20" s="79"/>
      <c r="F20" s="75"/>
    </row>
    <row r="21" spans="1:6" x14ac:dyDescent="0.25">
      <c r="A21" s="9" t="s">
        <v>49</v>
      </c>
      <c r="B21" s="10"/>
      <c r="C21" s="76"/>
      <c r="D21" s="76"/>
      <c r="E21" s="77"/>
      <c r="F21" s="75"/>
    </row>
    <row r="22" spans="1:6" x14ac:dyDescent="0.25">
      <c r="A22" s="9" t="s">
        <v>50</v>
      </c>
      <c r="B22" s="10">
        <v>-44975710</v>
      </c>
      <c r="C22" s="76">
        <v>-115142891</v>
      </c>
      <c r="D22" s="76">
        <v>42919820</v>
      </c>
      <c r="E22" s="77">
        <v>-42919820</v>
      </c>
      <c r="F22" s="75">
        <v>-40202534</v>
      </c>
    </row>
    <row r="23" spans="1:6" x14ac:dyDescent="0.25">
      <c r="A23" s="11"/>
      <c r="B23" s="12">
        <f>B21+B22</f>
        <v>-44975710</v>
      </c>
      <c r="C23" s="80">
        <f t="shared" ref="C23:D23" si="2">SUM(C21:C22)</f>
        <v>-115142891</v>
      </c>
      <c r="D23" s="80">
        <f t="shared" si="2"/>
        <v>42919820</v>
      </c>
      <c r="E23" s="80">
        <f>SUM(E21:E22)</f>
        <v>-42919820</v>
      </c>
      <c r="F23" s="80">
        <f>SUM(F21:F22)</f>
        <v>-40202534</v>
      </c>
    </row>
    <row r="24" spans="1:6" x14ac:dyDescent="0.25">
      <c r="A24" s="11"/>
      <c r="B24" s="12"/>
      <c r="C24" s="78"/>
      <c r="D24" s="78"/>
      <c r="E24" s="79"/>
      <c r="F24" s="75"/>
    </row>
    <row r="25" spans="1:6" x14ac:dyDescent="0.25">
      <c r="A25" s="3" t="s">
        <v>74</v>
      </c>
      <c r="B25" s="12">
        <f>B23+B19+B10</f>
        <v>26489779</v>
      </c>
      <c r="C25" s="75">
        <f t="shared" ref="C25:E25" si="3">C10+C19+C23</f>
        <v>-21814663</v>
      </c>
      <c r="D25" s="75">
        <f t="shared" si="3"/>
        <v>102523757</v>
      </c>
      <c r="E25" s="75">
        <f t="shared" si="3"/>
        <v>16684117</v>
      </c>
      <c r="F25" s="75">
        <f>F10+F19+F23</f>
        <v>22038120</v>
      </c>
    </row>
    <row r="26" spans="1:6" x14ac:dyDescent="0.25">
      <c r="A26" s="59" t="s">
        <v>75</v>
      </c>
      <c r="B26" s="10">
        <v>586918464</v>
      </c>
      <c r="C26" s="76">
        <v>586918464</v>
      </c>
      <c r="D26" s="76">
        <v>712879594</v>
      </c>
      <c r="E26" s="77">
        <v>712879594</v>
      </c>
      <c r="F26" s="75">
        <v>712879594</v>
      </c>
    </row>
    <row r="27" spans="1:6" x14ac:dyDescent="0.25">
      <c r="A27" s="27" t="s">
        <v>76</v>
      </c>
      <c r="B27" s="75">
        <f t="shared" ref="B27:E27" si="4">SUM(B25:B26)</f>
        <v>613408243</v>
      </c>
      <c r="C27" s="75">
        <f t="shared" si="4"/>
        <v>565103801</v>
      </c>
      <c r="D27" s="75">
        <f t="shared" si="4"/>
        <v>815403351</v>
      </c>
      <c r="E27" s="75">
        <f t="shared" si="4"/>
        <v>729563711</v>
      </c>
      <c r="F27" s="75">
        <f>SUM(F25:F26)</f>
        <v>734917714</v>
      </c>
    </row>
    <row r="28" spans="1:6" x14ac:dyDescent="0.25">
      <c r="A28" s="58"/>
      <c r="B28" s="14"/>
      <c r="C28" s="13"/>
      <c r="D28" s="13"/>
      <c r="E28" s="26"/>
    </row>
    <row r="29" spans="1:6" ht="15.75" thickBot="1" x14ac:dyDescent="0.3">
      <c r="A29" s="27" t="s">
        <v>77</v>
      </c>
      <c r="B29" s="16">
        <f>B10/('1'!B8/10)</f>
        <v>0.90097847126828878</v>
      </c>
      <c r="C29" s="16">
        <f>C10/('1'!C8/10)</f>
        <v>1.2418671657614964</v>
      </c>
      <c r="D29" s="16">
        <f>D10/('1'!D8/10)</f>
        <v>0.84325588452593148</v>
      </c>
      <c r="E29" s="16">
        <f>E10/('1'!E8/10)</f>
        <v>0.84325588452593148</v>
      </c>
      <c r="F29" s="16">
        <f>F10/('1'!F8/10)</f>
        <v>1.2032184081230326</v>
      </c>
    </row>
    <row r="30" spans="1:6" ht="15.75" x14ac:dyDescent="0.25">
      <c r="A30" s="27" t="s">
        <v>78</v>
      </c>
      <c r="B30" s="61">
        <f>'1'!B8/10</f>
        <v>58380355</v>
      </c>
      <c r="C30" s="61">
        <f>'1'!C8/10</f>
        <v>58380355</v>
      </c>
      <c r="D30" s="61">
        <f>'1'!D8/10</f>
        <v>61299373</v>
      </c>
      <c r="E30" s="97">
        <f>'1'!E8/10</f>
        <v>61299373</v>
      </c>
      <c r="F30" s="97">
        <f>'1'!F8/10</f>
        <v>61299373</v>
      </c>
    </row>
    <row r="31" spans="1:6" ht="15.75" x14ac:dyDescent="0.25">
      <c r="A31" s="64"/>
      <c r="B31" s="65"/>
      <c r="C31" s="66"/>
      <c r="D31" s="66"/>
      <c r="E31" s="67"/>
    </row>
    <row r="32" spans="1:6" ht="15.75" x14ac:dyDescent="0.25">
      <c r="A32" s="60"/>
      <c r="B32" s="61"/>
      <c r="C32" s="62"/>
      <c r="D32" s="62"/>
      <c r="E32" s="63"/>
    </row>
    <row r="33" spans="1:5" ht="16.5" thickBot="1" x14ac:dyDescent="0.3">
      <c r="A33" s="68"/>
      <c r="B33" s="69"/>
      <c r="C33" s="70"/>
      <c r="D33" s="70"/>
      <c r="E33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2020-04-12T06:07:58Z</dcterms:modified>
</cp:coreProperties>
</file>