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Cement\Q\"/>
    </mc:Choice>
  </mc:AlternateContent>
  <bookViews>
    <workbookView xWindow="0" yWindow="0" windowWidth="9465" windowHeight="747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3" l="1"/>
  <c r="F35" i="3"/>
  <c r="F20" i="2" l="1"/>
  <c r="F24" i="2"/>
  <c r="F14" i="2"/>
  <c r="F34" i="3" l="1"/>
  <c r="F22" i="3"/>
  <c r="F15" i="3"/>
  <c r="F40" i="3" s="1"/>
  <c r="F9" i="2"/>
  <c r="F26" i="2" s="1"/>
  <c r="F58" i="1"/>
  <c r="F47" i="1"/>
  <c r="F57" i="1" s="1"/>
  <c r="F38" i="1"/>
  <c r="F28" i="1"/>
  <c r="F19" i="1"/>
  <c r="F11" i="1"/>
  <c r="F50" i="1" l="1"/>
  <c r="F53" i="1" s="1"/>
  <c r="F20" i="1"/>
  <c r="B15" i="3"/>
  <c r="E15" i="3"/>
  <c r="D15" i="3"/>
  <c r="C15" i="3"/>
  <c r="B58" i="1"/>
  <c r="E58" i="1"/>
  <c r="D58" i="1"/>
  <c r="C58" i="1"/>
  <c r="D34" i="3" l="1"/>
  <c r="C38" i="1"/>
  <c r="B38" i="1"/>
  <c r="C11" i="1"/>
  <c r="B11" i="1"/>
  <c r="E38" i="1"/>
  <c r="D11" i="1"/>
  <c r="E11" i="1"/>
  <c r="D38" i="1" l="1"/>
  <c r="D22" i="3" l="1"/>
  <c r="D40" i="3"/>
  <c r="D9" i="2"/>
  <c r="D28" i="1"/>
  <c r="D47" i="1"/>
  <c r="D19" i="1"/>
  <c r="F9" i="4" s="1"/>
  <c r="C34" i="3"/>
  <c r="C22" i="3"/>
  <c r="C40" i="3"/>
  <c r="B34" i="3"/>
  <c r="B22" i="3"/>
  <c r="B40" i="3"/>
  <c r="C9" i="2"/>
  <c r="B9" i="2"/>
  <c r="B14" i="2" s="1"/>
  <c r="C28" i="1"/>
  <c r="B28" i="1"/>
  <c r="C47" i="1"/>
  <c r="C57" i="1" s="1"/>
  <c r="B47" i="1"/>
  <c r="C19" i="1"/>
  <c r="C20" i="1" s="1"/>
  <c r="B19" i="1"/>
  <c r="B20" i="1" s="1"/>
  <c r="E34" i="3"/>
  <c r="E22" i="3"/>
  <c r="E9" i="2"/>
  <c r="E28" i="1"/>
  <c r="E47" i="1"/>
  <c r="E19" i="1"/>
  <c r="E20" i="1" s="1"/>
  <c r="E14" i="2" l="1"/>
  <c r="D11" i="4" s="1"/>
  <c r="C14" i="2"/>
  <c r="B11" i="4" s="1"/>
  <c r="E8" i="4"/>
  <c r="C8" i="4"/>
  <c r="B57" i="1"/>
  <c r="D8" i="4"/>
  <c r="E57" i="1"/>
  <c r="D57" i="1"/>
  <c r="D50" i="1"/>
  <c r="D53" i="1" s="1"/>
  <c r="C35" i="3"/>
  <c r="C37" i="3" s="1"/>
  <c r="E9" i="4"/>
  <c r="E50" i="1"/>
  <c r="B50" i="1"/>
  <c r="B53" i="1" s="1"/>
  <c r="C9" i="4"/>
  <c r="D9" i="4"/>
  <c r="E11" i="4"/>
  <c r="E40" i="3"/>
  <c r="E35" i="3"/>
  <c r="E37" i="3" s="1"/>
  <c r="B20" i="2"/>
  <c r="B24" i="2" s="1"/>
  <c r="C11" i="4"/>
  <c r="D14" i="2"/>
  <c r="F11" i="4" s="1"/>
  <c r="B35" i="3"/>
  <c r="B37" i="3" s="1"/>
  <c r="F8" i="4"/>
  <c r="B9" i="4"/>
  <c r="C50" i="1"/>
  <c r="B8" i="4"/>
  <c r="D35" i="3"/>
  <c r="D37" i="3" s="1"/>
  <c r="D20" i="1"/>
  <c r="E20" i="2" l="1"/>
  <c r="E24" i="2" s="1"/>
  <c r="D6" i="4" s="1"/>
  <c r="E6" i="4"/>
  <c r="C20" i="2"/>
  <c r="C24" i="2" s="1"/>
  <c r="C26" i="2" s="1"/>
  <c r="C6" i="4"/>
  <c r="E53" i="1"/>
  <c r="C53" i="1"/>
  <c r="C10" i="4"/>
  <c r="C12" i="4"/>
  <c r="C7" i="4"/>
  <c r="B26" i="2"/>
  <c r="D20" i="2"/>
  <c r="D24" i="2" s="1"/>
  <c r="E7" i="4"/>
  <c r="E10" i="4"/>
  <c r="B7" i="4"/>
  <c r="B12" i="4"/>
  <c r="E26" i="2" l="1"/>
  <c r="D10" i="4"/>
  <c r="D7" i="4"/>
  <c r="D12" i="4"/>
  <c r="E12" i="4"/>
  <c r="B6" i="4"/>
  <c r="B10" i="4"/>
  <c r="F6" i="4"/>
  <c r="F10" i="4"/>
  <c r="F7" i="4"/>
  <c r="F12" i="4"/>
  <c r="D26" i="2"/>
</calcChain>
</file>

<file path=xl/sharedStrings.xml><?xml version="1.0" encoding="utf-8"?>
<sst xmlns="http://schemas.openxmlformats.org/spreadsheetml/2006/main" count="127" uniqueCount="102">
  <si>
    <t>ASSETS</t>
  </si>
  <si>
    <t>Property, plant and equipment</t>
  </si>
  <si>
    <t>Capital work -in - progress</t>
  </si>
  <si>
    <t>Inventories</t>
  </si>
  <si>
    <t>Trade and other receivables</t>
  </si>
  <si>
    <t>Advances, deposits and pre-payments</t>
  </si>
  <si>
    <t>Investment in FDR</t>
  </si>
  <si>
    <t>Cash and bank balances</t>
  </si>
  <si>
    <t>Share capital</t>
  </si>
  <si>
    <t>Share premium</t>
  </si>
  <si>
    <t>Loan from shareholder</t>
  </si>
  <si>
    <t>Deferred tax liabilities</t>
  </si>
  <si>
    <t>Long term loan</t>
  </si>
  <si>
    <t>Defined contribution obligations (Gratuity)</t>
  </si>
  <si>
    <t>Trade and other payables</t>
  </si>
  <si>
    <t>Short term bank loan</t>
  </si>
  <si>
    <t>Current portion of long term loan</t>
  </si>
  <si>
    <t>Liability for other finance</t>
  </si>
  <si>
    <t>Contribution to WPPF</t>
  </si>
  <si>
    <t>Provision for taxation</t>
  </si>
  <si>
    <t>Other income / (expenses)</t>
  </si>
  <si>
    <t>Administrative expenses*</t>
  </si>
  <si>
    <t>Selling &amp; distribution expenses</t>
  </si>
  <si>
    <t>Finance costs</t>
  </si>
  <si>
    <t>Current tax expenses</t>
  </si>
  <si>
    <t>Receipt from customers</t>
  </si>
  <si>
    <t>Payment to employees</t>
  </si>
  <si>
    <t>Payment to suppliers</t>
  </si>
  <si>
    <t>Other income</t>
  </si>
  <si>
    <t>Interest paid</t>
  </si>
  <si>
    <t>Dividend Paid</t>
  </si>
  <si>
    <t>Advance income tax refund</t>
  </si>
  <si>
    <t>Tax paid</t>
  </si>
  <si>
    <t>Purchase of property, plant &amp; equipment</t>
  </si>
  <si>
    <t>Capital work-in-progress (WIP)</t>
  </si>
  <si>
    <t>Sale of property, plant &amp; equipment</t>
  </si>
  <si>
    <t>Loan from Shareholder</t>
  </si>
  <si>
    <t>Proceeds against Share Money Payable</t>
  </si>
  <si>
    <t>From other finance</t>
  </si>
  <si>
    <t>From lease finance</t>
  </si>
  <si>
    <t>Repayment of lease finance</t>
  </si>
  <si>
    <t>Share money Deposit</t>
  </si>
  <si>
    <t>Director current account</t>
  </si>
  <si>
    <t>Increase /decrease in loans &amp; others</t>
  </si>
  <si>
    <t>Share money deposit</t>
  </si>
  <si>
    <t>Investment in associates</t>
  </si>
  <si>
    <t>Current account with associate</t>
  </si>
  <si>
    <t>Loan from Directors</t>
  </si>
  <si>
    <t>Workers particiapation fund</t>
  </si>
  <si>
    <t>Debt to Equity</t>
  </si>
  <si>
    <t>Current Ratio</t>
  </si>
  <si>
    <t>Operating Margin</t>
  </si>
  <si>
    <t>Ratios</t>
  </si>
  <si>
    <t>Net Margin</t>
  </si>
  <si>
    <t>Quarter 3</t>
  </si>
  <si>
    <t>Quarter 2</t>
  </si>
  <si>
    <t>Quarter 1</t>
  </si>
  <si>
    <t>Premier Cement Mills Limited</t>
  </si>
  <si>
    <t>Proceeds from long term borrowings</t>
  </si>
  <si>
    <t>Repayment from bank borrowings</t>
  </si>
  <si>
    <t>Balance Sheet</t>
  </si>
  <si>
    <t>As at quarter end</t>
  </si>
  <si>
    <t>NON CURRENT ASSETS</t>
  </si>
  <si>
    <t>CURRENT ASSETS</t>
  </si>
  <si>
    <t>Revaluation reserve</t>
  </si>
  <si>
    <t>Tax holiday reserve</t>
  </si>
  <si>
    <t>Retained earnings</t>
  </si>
  <si>
    <t>Non-controlling interest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</si>
  <si>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</si>
  <si>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</si>
  <si>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</si>
  <si>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</si>
  <si>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</si>
  <si>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</si>
  <si>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</si>
  <si>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</si>
  <si>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</si>
  <si>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</si>
  <si>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Gross Profit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</si>
  <si>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</si>
  <si>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</si>
  <si>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</si>
  <si>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</si>
  <si>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</si>
  <si>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</si>
  <si>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Deferred tax income/(expenses)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</si>
  <si>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</si>
  <si>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</si>
  <si>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</si>
  <si>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</si>
  <si>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</si>
  <si>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</si>
  <si>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</si>
  <si>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</si>
  <si>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</si>
  <si>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</si>
  <si>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</si>
  <si>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</si>
  <si>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</si>
  <si>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</si>
  <si>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Operating Incomes/Expenses</t>
  </si>
  <si>
    <t>share of profit from associate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</si>
</sst>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43" fontId="0" fillId="0" borderId="0" xfId="1" applyNumberFormat="1" applyFont="1"/>
    <xf numFmtId="164" fontId="0" fillId="0" borderId="0" xfId="1" applyNumberFormat="1" applyFont="1"/>
    <xf numFmtId="164" fontId="1" fillId="0" borderId="0" xfId="1" applyNumberFormat="1" applyFont="1"/>
    <xf numFmtId="43" fontId="0" fillId="0" borderId="0" xfId="0" applyNumberFormat="1"/>
    <xf numFmtId="2" fontId="0" fillId="0" borderId="0" xfId="0" applyNumberFormat="1"/>
    <xf numFmtId="164" fontId="2" fillId="0" borderId="0" xfId="1" applyNumberFormat="1" applyFont="1"/>
    <xf numFmtId="10" fontId="0" fillId="0" borderId="0" xfId="2" applyNumberFormat="1" applyFont="1"/>
    <xf numFmtId="0" fontId="1" fillId="0" borderId="0" xfId="0" applyFont="1" applyAlignment="1">
      <alignment horizontal="right"/>
    </xf>
    <xf numFmtId="15" fontId="0" fillId="0" borderId="0" xfId="0" applyNumberFormat="1"/>
    <xf numFmtId="0" fontId="0" fillId="0" borderId="0" xfId="0" applyFont="1"/>
    <xf numFmtId="0" fontId="3" fillId="0" borderId="0" xfId="0" applyFont="1"/>
    <xf numFmtId="15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164" fontId="0" fillId="0" borderId="0" xfId="0" applyNumberFormat="1"/>
    <xf numFmtId="0" fontId="1" fillId="0" borderId="2" xfId="0" applyFont="1" applyBorder="1"/>
    <xf numFmtId="0" fontId="3" fillId="0" borderId="0" xfId="0" applyFont="1" applyFill="1"/>
    <xf numFmtId="15" fontId="1" fillId="0" borderId="0" xfId="0" applyNumberFormat="1" applyFont="1" applyAlignment="1">
      <alignment horizontal="right"/>
    </xf>
    <xf numFmtId="15" fontId="1" fillId="0" borderId="0" xfId="0" applyNumberFormat="1" applyFont="1"/>
    <xf numFmtId="3" fontId="0" fillId="0" borderId="0" xfId="0" applyNumberFormat="1"/>
    <xf numFmtId="0" fontId="0" fillId="0" borderId="0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pane xSplit="1" topLeftCell="E1" activePane="topRight" state="frozen"/>
      <selection pane="topRight" activeCell="F50" sqref="F50"/>
    </sheetView>
  </sheetViews>
  <sheetFormatPr defaultRowHeight="15" x14ac:dyDescent="0.25"/>
  <cols>
    <col min="1" max="1" width="40.5703125" customWidth="1"/>
    <col min="2" max="5" width="15.28515625" bestFit="1" customWidth="1"/>
    <col min="6" max="6" width="14.85546875" customWidth="1"/>
  </cols>
  <sheetData>
    <row r="1" spans="1:8" x14ac:dyDescent="0.25">
      <c r="A1" s="1" t="s">
        <v>57</v>
      </c>
    </row>
    <row r="2" spans="1:8" ht="15.75" x14ac:dyDescent="0.25">
      <c r="A2" s="12" t="s">
        <v>60</v>
      </c>
    </row>
    <row r="3" spans="1:8" ht="15.75" x14ac:dyDescent="0.25">
      <c r="A3" s="12" t="s">
        <v>61</v>
      </c>
    </row>
    <row r="4" spans="1:8" x14ac:dyDescent="0.25">
      <c r="A4" s="1"/>
      <c r="B4" s="9" t="s">
        <v>54</v>
      </c>
      <c r="C4" s="9" t="s">
        <v>55</v>
      </c>
      <c r="D4" s="9" t="s">
        <v>54</v>
      </c>
      <c r="E4" s="9" t="s">
        <v>56</v>
      </c>
      <c r="F4" s="9" t="s">
        <v>54</v>
      </c>
    </row>
    <row r="5" spans="1:8" x14ac:dyDescent="0.25">
      <c r="B5" s="22">
        <v>42825</v>
      </c>
      <c r="C5" s="22">
        <v>43100</v>
      </c>
      <c r="D5" s="22">
        <v>43190</v>
      </c>
      <c r="E5" s="22">
        <v>43373</v>
      </c>
      <c r="F5" s="10">
        <v>43555</v>
      </c>
    </row>
    <row r="6" spans="1:8" x14ac:dyDescent="0.25">
      <c r="A6" s="14" t="s">
        <v>0</v>
      </c>
      <c r="B6" s="3"/>
      <c r="C6" s="3"/>
      <c r="D6" s="3"/>
      <c r="E6" s="3"/>
      <c r="G6" s="3"/>
      <c r="H6" s="3"/>
    </row>
    <row r="7" spans="1:8" x14ac:dyDescent="0.25">
      <c r="A7" s="15" t="s">
        <v>62</v>
      </c>
      <c r="B7" s="3"/>
      <c r="C7" s="3"/>
      <c r="D7" s="3"/>
      <c r="E7" s="3"/>
      <c r="G7" s="3"/>
      <c r="H7" s="3"/>
    </row>
    <row r="8" spans="1:8" x14ac:dyDescent="0.25">
      <c r="A8" t="s">
        <v>1</v>
      </c>
      <c r="B8" s="3">
        <v>6435178342</v>
      </c>
      <c r="C8" s="3">
        <v>7264160108</v>
      </c>
      <c r="D8" s="3">
        <v>7407608982</v>
      </c>
      <c r="E8" s="3">
        <v>5975351665</v>
      </c>
      <c r="F8" s="24">
        <v>5969938855</v>
      </c>
      <c r="G8" s="3"/>
      <c r="H8" s="3"/>
    </row>
    <row r="9" spans="1:8" x14ac:dyDescent="0.25">
      <c r="A9" s="11" t="s">
        <v>45</v>
      </c>
      <c r="B9" s="3"/>
      <c r="C9" s="3">
        <v>325217007</v>
      </c>
      <c r="D9" s="3"/>
      <c r="E9" s="3">
        <v>70000000</v>
      </c>
      <c r="F9" s="24">
        <v>79862991</v>
      </c>
      <c r="G9" s="3"/>
      <c r="H9" s="3"/>
    </row>
    <row r="10" spans="1:8" x14ac:dyDescent="0.25">
      <c r="A10" t="s">
        <v>2</v>
      </c>
      <c r="B10" s="3">
        <v>106456982</v>
      </c>
      <c r="C10" s="3"/>
      <c r="D10">
        <v>531043933</v>
      </c>
      <c r="E10" s="3">
        <v>1010769881</v>
      </c>
      <c r="F10" s="24">
        <v>1625552322</v>
      </c>
      <c r="G10" s="3"/>
      <c r="H10" s="3"/>
    </row>
    <row r="11" spans="1:8" x14ac:dyDescent="0.25">
      <c r="B11" s="4">
        <f>SUM(B8:B10)</f>
        <v>6541635324</v>
      </c>
      <c r="C11" s="4">
        <f t="shared" ref="C11" si="0">SUM(C8:C10)</f>
        <v>7589377115</v>
      </c>
      <c r="D11" s="4">
        <f>SUM(D8:D10)</f>
        <v>7938652915</v>
      </c>
      <c r="E11" s="4">
        <f>SUM(E8:E10)</f>
        <v>7056121546</v>
      </c>
      <c r="F11" s="4">
        <f>SUM(F8:F10)</f>
        <v>7675354168</v>
      </c>
      <c r="G11" s="3"/>
      <c r="H11" s="3"/>
    </row>
    <row r="12" spans="1:8" x14ac:dyDescent="0.25">
      <c r="A12" s="15" t="s">
        <v>63</v>
      </c>
      <c r="B12" s="3"/>
      <c r="C12" s="3"/>
      <c r="D12" s="3"/>
      <c r="E12" s="3"/>
      <c r="G12" s="3"/>
      <c r="H12" s="3"/>
    </row>
    <row r="13" spans="1:8" x14ac:dyDescent="0.25">
      <c r="A13" t="s">
        <v>3</v>
      </c>
      <c r="B13" s="3">
        <v>1113965640</v>
      </c>
      <c r="C13" s="3">
        <v>1125677296</v>
      </c>
      <c r="D13" s="3">
        <v>696834926</v>
      </c>
      <c r="E13" s="3">
        <v>559267675</v>
      </c>
      <c r="F13" s="24">
        <v>668239914</v>
      </c>
      <c r="G13" s="3"/>
      <c r="H13" s="3"/>
    </row>
    <row r="14" spans="1:8" x14ac:dyDescent="0.25">
      <c r="A14" t="s">
        <v>4</v>
      </c>
      <c r="B14" s="3">
        <v>2286920663</v>
      </c>
      <c r="C14" s="3">
        <v>2915044615</v>
      </c>
      <c r="D14" s="3">
        <v>2894426840</v>
      </c>
      <c r="E14" s="3">
        <v>2513198838</v>
      </c>
      <c r="F14" s="24">
        <v>2943693302</v>
      </c>
      <c r="G14" s="3"/>
      <c r="H14" s="3"/>
    </row>
    <row r="15" spans="1:8" x14ac:dyDescent="0.25">
      <c r="A15" t="s">
        <v>5</v>
      </c>
      <c r="B15" s="3">
        <v>1612668445</v>
      </c>
      <c r="C15" s="3">
        <v>1980177710</v>
      </c>
      <c r="D15" s="3">
        <v>2395213965</v>
      </c>
      <c r="E15" s="3">
        <v>3151584749</v>
      </c>
      <c r="F15" s="24">
        <v>2922319149</v>
      </c>
      <c r="G15" s="3"/>
      <c r="H15" s="3"/>
    </row>
    <row r="16" spans="1:8" x14ac:dyDescent="0.25">
      <c r="A16" t="s">
        <v>46</v>
      </c>
      <c r="B16" s="3"/>
      <c r="E16" s="3">
        <v>553475915</v>
      </c>
      <c r="F16" s="24">
        <v>950915238</v>
      </c>
      <c r="G16" s="3"/>
      <c r="H16" s="3"/>
    </row>
    <row r="17" spans="1:8" x14ac:dyDescent="0.25">
      <c r="A17" t="s">
        <v>6</v>
      </c>
      <c r="B17" s="3">
        <v>182520020</v>
      </c>
      <c r="C17" s="3">
        <v>190938836</v>
      </c>
      <c r="D17" s="3">
        <v>193768569</v>
      </c>
      <c r="E17" s="3">
        <v>194953688</v>
      </c>
      <c r="F17" s="24">
        <v>145535840</v>
      </c>
      <c r="G17" s="3"/>
      <c r="H17" s="3"/>
    </row>
    <row r="18" spans="1:8" x14ac:dyDescent="0.25">
      <c r="A18" t="s">
        <v>7</v>
      </c>
      <c r="B18" s="3">
        <v>349629078</v>
      </c>
      <c r="C18" s="3">
        <v>144458159</v>
      </c>
      <c r="D18" s="3">
        <v>201123955</v>
      </c>
      <c r="E18" s="3">
        <v>163488490</v>
      </c>
      <c r="F18" s="24">
        <v>138317865</v>
      </c>
      <c r="G18" s="3"/>
      <c r="H18" s="3"/>
    </row>
    <row r="19" spans="1:8" x14ac:dyDescent="0.25">
      <c r="B19" s="4">
        <f>SUM(B13:B18)</f>
        <v>5545703846</v>
      </c>
      <c r="C19" s="4">
        <f t="shared" ref="C19:F19" si="1">SUM(C13:C18)</f>
        <v>6356296616</v>
      </c>
      <c r="D19" s="4">
        <f>SUM(D13:D18)</f>
        <v>6381368255</v>
      </c>
      <c r="E19" s="4">
        <f t="shared" si="1"/>
        <v>7135969355</v>
      </c>
      <c r="F19" s="4">
        <f t="shared" si="1"/>
        <v>7769021308</v>
      </c>
      <c r="G19" s="3"/>
      <c r="H19" s="3"/>
    </row>
    <row r="20" spans="1:8" x14ac:dyDescent="0.25">
      <c r="A20" s="1"/>
      <c r="B20" s="4">
        <f>(B11+B19)+1</f>
        <v>12087339171</v>
      </c>
      <c r="C20" s="4">
        <f t="shared" ref="C20" si="2">(C11+C19)+1</f>
        <v>13945673732</v>
      </c>
      <c r="D20" s="4">
        <f>D11+D19</f>
        <v>14320021170</v>
      </c>
      <c r="E20" s="4">
        <f>(E11+E19)+1</f>
        <v>14192090902</v>
      </c>
      <c r="F20" s="4">
        <f>(F11+F19)+1</f>
        <v>15444375477</v>
      </c>
      <c r="G20" s="3"/>
      <c r="H20" s="3"/>
    </row>
    <row r="21" spans="1:8" ht="15.75" x14ac:dyDescent="0.25">
      <c r="A21" s="16" t="s">
        <v>68</v>
      </c>
      <c r="B21" s="3"/>
      <c r="C21" s="3"/>
      <c r="D21" s="3"/>
      <c r="E21" s="3"/>
      <c r="G21" s="3"/>
      <c r="H21" s="3"/>
    </row>
    <row r="22" spans="1:8" ht="15.75" x14ac:dyDescent="0.25">
      <c r="A22" s="17" t="s">
        <v>69</v>
      </c>
    </row>
    <row r="23" spans="1:8" x14ac:dyDescent="0.25">
      <c r="A23" s="15" t="s">
        <v>70</v>
      </c>
      <c r="B23" s="3"/>
      <c r="C23" s="3"/>
      <c r="D23" s="3"/>
      <c r="E23" s="3"/>
      <c r="G23" s="3"/>
      <c r="H23" s="3"/>
    </row>
    <row r="24" spans="1:8" x14ac:dyDescent="0.25">
      <c r="A24" t="s">
        <v>10</v>
      </c>
      <c r="B24" s="3">
        <v>300000000</v>
      </c>
      <c r="C24" s="3">
        <v>300000000</v>
      </c>
      <c r="D24" s="3">
        <v>300000000</v>
      </c>
      <c r="E24" s="3"/>
      <c r="G24" s="3"/>
      <c r="H24" s="3"/>
    </row>
    <row r="25" spans="1:8" x14ac:dyDescent="0.25">
      <c r="A25" t="s">
        <v>11</v>
      </c>
      <c r="B25" s="3">
        <v>431671304</v>
      </c>
      <c r="C25" s="3">
        <v>453794147</v>
      </c>
      <c r="D25" s="3">
        <v>446265791</v>
      </c>
      <c r="E25" s="3">
        <v>413425933</v>
      </c>
      <c r="F25" s="24">
        <v>427363404</v>
      </c>
      <c r="G25" s="3"/>
      <c r="H25" s="3"/>
    </row>
    <row r="26" spans="1:8" x14ac:dyDescent="0.25">
      <c r="A26" t="s">
        <v>12</v>
      </c>
      <c r="B26" s="3">
        <v>1117458761</v>
      </c>
      <c r="C26" s="3">
        <v>742488805</v>
      </c>
      <c r="D26" s="3">
        <v>586710647</v>
      </c>
      <c r="E26" s="3">
        <v>27270471</v>
      </c>
      <c r="F26" s="24">
        <v>1326306716</v>
      </c>
      <c r="G26" s="3"/>
      <c r="H26" s="3"/>
    </row>
    <row r="27" spans="1:8" x14ac:dyDescent="0.25">
      <c r="A27" t="s">
        <v>13</v>
      </c>
      <c r="B27" s="3">
        <v>112917859</v>
      </c>
      <c r="C27" s="3">
        <v>126270357</v>
      </c>
      <c r="D27" s="3">
        <v>140453841</v>
      </c>
      <c r="E27" s="3">
        <v>136835449</v>
      </c>
      <c r="F27" s="24">
        <v>135728748</v>
      </c>
      <c r="G27" s="3"/>
      <c r="H27" s="3"/>
    </row>
    <row r="28" spans="1:8" x14ac:dyDescent="0.25">
      <c r="B28" s="4">
        <f>SUM(B24:B27)</f>
        <v>1962047924</v>
      </c>
      <c r="C28" s="4">
        <f t="shared" ref="C28" si="3">SUM(C24:C27)</f>
        <v>1622553309</v>
      </c>
      <c r="D28" s="4">
        <f>SUM(D24:D27)</f>
        <v>1473430279</v>
      </c>
      <c r="E28" s="4">
        <f>SUM(E24:E27)</f>
        <v>577531853</v>
      </c>
      <c r="F28" s="4">
        <f>SUM(F24:F27)</f>
        <v>1889398868</v>
      </c>
      <c r="G28" s="3"/>
      <c r="H28" s="3"/>
    </row>
    <row r="29" spans="1:8" x14ac:dyDescent="0.25">
      <c r="A29" s="15" t="s">
        <v>71</v>
      </c>
      <c r="B29" s="3"/>
      <c r="C29" s="3"/>
      <c r="D29" s="3"/>
      <c r="E29" s="3"/>
      <c r="G29" s="3"/>
      <c r="H29" s="3"/>
    </row>
    <row r="30" spans="1:8" x14ac:dyDescent="0.25">
      <c r="A30" t="s">
        <v>14</v>
      </c>
      <c r="B30" s="3">
        <v>429133194</v>
      </c>
      <c r="C30" s="3">
        <v>619840964</v>
      </c>
      <c r="D30" s="3">
        <v>468811388</v>
      </c>
      <c r="E30" s="3">
        <v>1367929897</v>
      </c>
      <c r="F30" s="24">
        <v>1827298147</v>
      </c>
      <c r="G30" s="3"/>
      <c r="H30" s="3"/>
    </row>
    <row r="31" spans="1:8" x14ac:dyDescent="0.25">
      <c r="A31" t="s">
        <v>15</v>
      </c>
      <c r="B31" s="3">
        <v>4280798155</v>
      </c>
      <c r="C31" s="3">
        <v>6311378868</v>
      </c>
      <c r="D31" s="3">
        <v>6681637168</v>
      </c>
      <c r="E31" s="3">
        <v>6275585961</v>
      </c>
      <c r="F31" s="24">
        <v>5308444844</v>
      </c>
      <c r="G31" s="3"/>
      <c r="H31" s="3"/>
    </row>
    <row r="32" spans="1:8" x14ac:dyDescent="0.25">
      <c r="A32" t="s">
        <v>47</v>
      </c>
      <c r="B32" s="3">
        <v>490535338</v>
      </c>
      <c r="C32" s="3">
        <v>522285575</v>
      </c>
      <c r="D32" s="3">
        <v>543680792</v>
      </c>
      <c r="E32" s="3">
        <v>510420000</v>
      </c>
      <c r="F32" s="24">
        <v>750420000</v>
      </c>
      <c r="G32" s="3"/>
      <c r="H32" s="3"/>
    </row>
    <row r="33" spans="1:8" x14ac:dyDescent="0.25">
      <c r="A33" t="s">
        <v>16</v>
      </c>
      <c r="B33" s="3">
        <v>72915923</v>
      </c>
      <c r="C33" s="3"/>
      <c r="D33" s="3"/>
      <c r="E33" s="3">
        <v>332930806</v>
      </c>
      <c r="F33" s="24">
        <v>366889940</v>
      </c>
      <c r="G33" s="3"/>
      <c r="H33" s="3"/>
    </row>
    <row r="34" spans="1:8" x14ac:dyDescent="0.25">
      <c r="A34" t="s">
        <v>17</v>
      </c>
      <c r="B34" s="3"/>
      <c r="C34" s="3">
        <v>73856217</v>
      </c>
      <c r="D34" s="3">
        <v>74825965</v>
      </c>
      <c r="E34" s="3">
        <v>3240690</v>
      </c>
      <c r="F34" s="24">
        <v>3312067</v>
      </c>
      <c r="G34" s="3"/>
      <c r="H34" s="3"/>
    </row>
    <row r="35" spans="1:8" x14ac:dyDescent="0.25">
      <c r="A35" t="s">
        <v>18</v>
      </c>
      <c r="B35" s="3"/>
      <c r="C35" s="3"/>
      <c r="D35" s="3"/>
      <c r="E35" s="3">
        <v>34299254</v>
      </c>
      <c r="G35" s="3"/>
      <c r="H35" s="3"/>
    </row>
    <row r="36" spans="1:8" x14ac:dyDescent="0.25">
      <c r="A36" t="s">
        <v>48</v>
      </c>
      <c r="B36" s="3">
        <v>26460746</v>
      </c>
      <c r="C36" s="3">
        <v>21799975</v>
      </c>
      <c r="D36" s="3">
        <v>18327788</v>
      </c>
      <c r="E36" s="3"/>
      <c r="F36" s="24">
        <v>33280575</v>
      </c>
      <c r="G36" s="3"/>
      <c r="H36" s="3"/>
    </row>
    <row r="37" spans="1:8" x14ac:dyDescent="0.25">
      <c r="A37" t="s">
        <v>19</v>
      </c>
      <c r="B37" s="3">
        <v>296425411</v>
      </c>
      <c r="C37" s="3">
        <v>329210618</v>
      </c>
      <c r="D37" s="3">
        <v>385288698</v>
      </c>
      <c r="E37" s="3">
        <v>421218863</v>
      </c>
      <c r="F37" s="24">
        <v>484803477</v>
      </c>
      <c r="G37" s="3"/>
      <c r="H37" s="3"/>
    </row>
    <row r="38" spans="1:8" x14ac:dyDescent="0.25">
      <c r="B38" s="4">
        <f>SUM(B30:B37)</f>
        <v>5596268767</v>
      </c>
      <c r="C38" s="4">
        <f t="shared" ref="C38" si="4">SUM(C30:C37)</f>
        <v>7878372217</v>
      </c>
      <c r="D38" s="4">
        <f>SUM(D30:D37)</f>
        <v>8172571799</v>
      </c>
      <c r="E38" s="4">
        <f>SUM(E30:E37)</f>
        <v>8945625471</v>
      </c>
      <c r="F38" s="4">
        <f>SUM(F30:F37)</f>
        <v>8774449050</v>
      </c>
      <c r="G38" s="3"/>
      <c r="H38" s="3"/>
    </row>
    <row r="39" spans="1:8" x14ac:dyDescent="0.25">
      <c r="B39" s="4"/>
      <c r="C39" s="4"/>
      <c r="D39" s="4"/>
      <c r="E39" s="4"/>
      <c r="G39" s="3"/>
      <c r="H39" s="3"/>
    </row>
    <row r="40" spans="1:8" x14ac:dyDescent="0.25">
      <c r="A40" s="15" t="s">
        <v>72</v>
      </c>
      <c r="B40" s="3"/>
      <c r="C40" s="3"/>
      <c r="D40" s="3"/>
      <c r="E40" s="3"/>
      <c r="G40" s="3"/>
      <c r="H40" s="3"/>
    </row>
    <row r="41" spans="1:8" x14ac:dyDescent="0.25">
      <c r="A41" t="s">
        <v>8</v>
      </c>
      <c r="B41" s="3">
        <v>1054500000</v>
      </c>
      <c r="C41" s="3">
        <v>1054500000</v>
      </c>
      <c r="D41" s="3">
        <v>1054500000</v>
      </c>
      <c r="E41" s="3">
        <v>1054500000</v>
      </c>
      <c r="F41" s="3">
        <v>1054500000</v>
      </c>
      <c r="G41" s="3"/>
      <c r="H41" s="3"/>
    </row>
    <row r="42" spans="1:8" x14ac:dyDescent="0.25">
      <c r="A42" t="s">
        <v>41</v>
      </c>
      <c r="B42" s="7"/>
      <c r="C42" s="7"/>
      <c r="D42" s="3"/>
      <c r="E42" s="4"/>
      <c r="G42" s="3"/>
      <c r="H42" s="3"/>
    </row>
    <row r="43" spans="1:8" x14ac:dyDescent="0.25">
      <c r="A43" t="s">
        <v>64</v>
      </c>
      <c r="B43" s="3">
        <v>732006859</v>
      </c>
      <c r="C43" s="3">
        <v>655645091</v>
      </c>
      <c r="D43" s="3">
        <v>652197432</v>
      </c>
      <c r="E43" s="3">
        <v>508373979</v>
      </c>
      <c r="F43" s="3">
        <v>503593251</v>
      </c>
      <c r="G43" s="3"/>
      <c r="H43" s="3"/>
    </row>
    <row r="44" spans="1:8" x14ac:dyDescent="0.25">
      <c r="A44" t="s">
        <v>65</v>
      </c>
      <c r="B44" s="3">
        <v>909754</v>
      </c>
      <c r="C44" s="3">
        <v>909754</v>
      </c>
      <c r="D44" s="3">
        <v>909754</v>
      </c>
      <c r="E44" s="3"/>
      <c r="G44" s="3"/>
      <c r="H44" s="3"/>
    </row>
    <row r="45" spans="1:8" x14ac:dyDescent="0.25">
      <c r="A45" t="s">
        <v>9</v>
      </c>
      <c r="B45" s="3">
        <v>441835000</v>
      </c>
      <c r="C45" s="3">
        <v>441835000</v>
      </c>
      <c r="D45" s="3">
        <v>441835000</v>
      </c>
      <c r="E45" s="3">
        <v>441835000</v>
      </c>
      <c r="F45" s="3">
        <v>441835000</v>
      </c>
      <c r="G45" s="3"/>
      <c r="H45" s="3"/>
    </row>
    <row r="46" spans="1:8" x14ac:dyDescent="0.25">
      <c r="A46" t="s">
        <v>66</v>
      </c>
      <c r="B46" s="3">
        <v>2000471989</v>
      </c>
      <c r="C46" s="3">
        <v>1983289428</v>
      </c>
      <c r="D46" s="3">
        <v>2202023214</v>
      </c>
      <c r="E46" s="3">
        <v>2650940403</v>
      </c>
      <c r="F46" s="3">
        <v>2766309404</v>
      </c>
      <c r="G46" s="3"/>
      <c r="H46" s="3"/>
    </row>
    <row r="47" spans="1:8" x14ac:dyDescent="0.25">
      <c r="B47" s="4">
        <f>SUM(B41:B46)</f>
        <v>4229723602</v>
      </c>
      <c r="C47" s="4">
        <f t="shared" ref="C47" si="5">SUM(C41:C46)</f>
        <v>4136179273</v>
      </c>
      <c r="D47" s="4">
        <f>SUM(D41:D46)</f>
        <v>4351465400</v>
      </c>
      <c r="E47" s="4">
        <f>SUM(E41:E46)</f>
        <v>4655649382</v>
      </c>
      <c r="F47" s="4">
        <f>SUM(F41:F46)</f>
        <v>4766237655</v>
      </c>
      <c r="G47" s="3"/>
      <c r="H47" s="3"/>
    </row>
    <row r="49" spans="1:8" x14ac:dyDescent="0.25">
      <c r="A49" s="15" t="s">
        <v>67</v>
      </c>
      <c r="B49" s="3">
        <v>299298878</v>
      </c>
      <c r="C49" s="3">
        <v>308568932</v>
      </c>
      <c r="D49" s="3">
        <v>322553692</v>
      </c>
      <c r="E49" s="3">
        <v>13284196</v>
      </c>
      <c r="F49" s="3">
        <v>14289945</v>
      </c>
      <c r="G49" s="3"/>
      <c r="H49" s="3"/>
    </row>
    <row r="50" spans="1:8" x14ac:dyDescent="0.25">
      <c r="B50" s="4">
        <f>SUM(B47:B49)</f>
        <v>4529022480</v>
      </c>
      <c r="C50" s="4">
        <f t="shared" ref="C50" si="6">SUM(C47:C49)</f>
        <v>4444748205</v>
      </c>
      <c r="D50" s="4">
        <f>SUM(D47:D49)</f>
        <v>4674019092</v>
      </c>
      <c r="E50" s="4">
        <f>SUM(E47:E49)</f>
        <v>4668933578</v>
      </c>
      <c r="F50" s="4">
        <f>SUM(F47:F49)</f>
        <v>4780527600</v>
      </c>
      <c r="G50" s="3"/>
      <c r="H50" s="3"/>
    </row>
    <row r="51" spans="1:8" x14ac:dyDescent="0.25">
      <c r="B51" s="4"/>
      <c r="C51" s="4"/>
      <c r="D51" s="4"/>
      <c r="E51" s="4"/>
      <c r="G51" s="3"/>
      <c r="H51" s="3"/>
    </row>
    <row r="52" spans="1:8" x14ac:dyDescent="0.25">
      <c r="B52" s="4"/>
      <c r="C52" s="4"/>
      <c r="D52" s="4"/>
      <c r="E52" s="4"/>
      <c r="G52" s="3"/>
      <c r="H52" s="3"/>
    </row>
    <row r="53" spans="1:8" x14ac:dyDescent="0.25">
      <c r="A53" s="1"/>
      <c r="B53" s="4">
        <f>(B50+B28+B38)</f>
        <v>12087339171</v>
      </c>
      <c r="C53" s="4">
        <f>(C50+C28+C38)</f>
        <v>13945673731</v>
      </c>
      <c r="D53" s="4">
        <f>(D50+D28+D38)</f>
        <v>14320021170</v>
      </c>
      <c r="E53" s="4">
        <f>(E50+E28+E38)</f>
        <v>14192090902</v>
      </c>
      <c r="F53" s="4">
        <f>(F50+F28+F38)</f>
        <v>15444375518</v>
      </c>
      <c r="G53" s="3"/>
      <c r="H53" s="3"/>
    </row>
    <row r="54" spans="1:8" x14ac:dyDescent="0.25">
      <c r="B54" s="3"/>
      <c r="C54" s="3"/>
      <c r="D54" s="3"/>
      <c r="E54" s="3"/>
      <c r="G54" s="3"/>
      <c r="H54" s="3"/>
    </row>
    <row r="57" spans="1:8" x14ac:dyDescent="0.25">
      <c r="A57" s="18" t="s">
        <v>73</v>
      </c>
      <c r="B57" s="5">
        <f>B47/(B41/10)</f>
        <v>40.111176880037931</v>
      </c>
      <c r="C57" s="5">
        <f>C47/(C41/10)</f>
        <v>39.224080350877195</v>
      </c>
      <c r="D57" s="5">
        <f>D47/(D41/10)</f>
        <v>41.265674727358935</v>
      </c>
      <c r="E57" s="5">
        <f>E47/(E41/10)</f>
        <v>44.150302342342343</v>
      </c>
      <c r="F57" s="5">
        <f>F47/(F41/10)</f>
        <v>45.199029445234707</v>
      </c>
    </row>
    <row r="58" spans="1:8" x14ac:dyDescent="0.25">
      <c r="A58" s="18" t="s">
        <v>74</v>
      </c>
      <c r="B58" s="19">
        <f>B41/10</f>
        <v>105450000</v>
      </c>
      <c r="C58" s="19">
        <f>C41/10</f>
        <v>105450000</v>
      </c>
      <c r="D58" s="19">
        <f>D41/10</f>
        <v>105450000</v>
      </c>
      <c r="E58" s="19">
        <f t="shared" ref="E58:F58" si="7">E41/10</f>
        <v>105450000</v>
      </c>
      <c r="F58" s="19">
        <f t="shared" si="7"/>
        <v>105450000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0" workbookViewId="0">
      <pane xSplit="1" topLeftCell="E1" activePane="topRight" state="frozen"/>
      <selection pane="topRight" activeCell="F18" sqref="F18"/>
    </sheetView>
  </sheetViews>
  <sheetFormatPr defaultRowHeight="15" x14ac:dyDescent="0.25"/>
  <cols>
    <col min="1" max="1" width="34.85546875" bestFit="1" customWidth="1"/>
    <col min="2" max="3" width="14.28515625" bestFit="1" customWidth="1"/>
    <col min="4" max="4" width="15.28515625" bestFit="1" customWidth="1"/>
    <col min="5" max="5" width="14.28515625" bestFit="1" customWidth="1"/>
    <col min="6" max="6" width="16.7109375" customWidth="1"/>
  </cols>
  <sheetData>
    <row r="1" spans="1:8" x14ac:dyDescent="0.25">
      <c r="A1" s="1" t="s">
        <v>57</v>
      </c>
    </row>
    <row r="2" spans="1:8" ht="15.75" x14ac:dyDescent="0.25">
      <c r="A2" s="12" t="s">
        <v>75</v>
      </c>
    </row>
    <row r="3" spans="1:8" ht="15.75" x14ac:dyDescent="0.25">
      <c r="A3" s="12" t="s">
        <v>61</v>
      </c>
    </row>
    <row r="4" spans="1:8" x14ac:dyDescent="0.25">
      <c r="A4" s="1"/>
    </row>
    <row r="5" spans="1:8" x14ac:dyDescent="0.25">
      <c r="A5" s="1"/>
      <c r="B5" s="9" t="s">
        <v>54</v>
      </c>
      <c r="C5" s="9" t="s">
        <v>55</v>
      </c>
      <c r="D5" s="9" t="s">
        <v>54</v>
      </c>
      <c r="E5" s="9" t="s">
        <v>56</v>
      </c>
      <c r="F5" s="9" t="s">
        <v>54</v>
      </c>
    </row>
    <row r="6" spans="1:8" x14ac:dyDescent="0.25">
      <c r="B6" s="23">
        <v>42825</v>
      </c>
      <c r="C6" s="23">
        <v>43100</v>
      </c>
      <c r="D6" s="23">
        <v>43190</v>
      </c>
      <c r="E6" s="23">
        <v>43373</v>
      </c>
      <c r="F6" s="23">
        <v>43555</v>
      </c>
    </row>
    <row r="7" spans="1:8" x14ac:dyDescent="0.25">
      <c r="A7" s="18" t="s">
        <v>76</v>
      </c>
      <c r="B7" s="3">
        <v>7391862824</v>
      </c>
      <c r="C7" s="3">
        <v>4702506254</v>
      </c>
      <c r="D7" s="3">
        <v>8037081695</v>
      </c>
      <c r="E7" s="3">
        <v>2615401076</v>
      </c>
      <c r="F7" s="24">
        <v>8906303002</v>
      </c>
      <c r="H7" s="3"/>
    </row>
    <row r="8" spans="1:8" x14ac:dyDescent="0.25">
      <c r="A8" t="s">
        <v>77</v>
      </c>
      <c r="B8" s="3">
        <v>6087270233</v>
      </c>
      <c r="C8" s="3">
        <v>4129915299</v>
      </c>
      <c r="D8" s="3">
        <v>6948709741</v>
      </c>
      <c r="E8" s="3">
        <v>2228783998</v>
      </c>
      <c r="F8" s="3">
        <v>7729242478</v>
      </c>
      <c r="H8" s="3"/>
    </row>
    <row r="9" spans="1:8" x14ac:dyDescent="0.25">
      <c r="A9" s="18" t="s">
        <v>78</v>
      </c>
      <c r="B9" s="4">
        <f>B7-B8</f>
        <v>1304592591</v>
      </c>
      <c r="C9" s="4">
        <f t="shared" ref="C9" si="0">C7-C8</f>
        <v>572590955</v>
      </c>
      <c r="D9" s="4">
        <f>D7-D8</f>
        <v>1088371954</v>
      </c>
      <c r="E9" s="4">
        <f>E7-E8</f>
        <v>386617078</v>
      </c>
      <c r="F9" s="4">
        <f>F7-F8</f>
        <v>1177060524</v>
      </c>
      <c r="H9" s="3"/>
    </row>
    <row r="10" spans="1:8" x14ac:dyDescent="0.25">
      <c r="A10" s="18" t="s">
        <v>100</v>
      </c>
      <c r="B10" s="4"/>
      <c r="C10" s="4"/>
      <c r="D10" s="4"/>
      <c r="E10" s="4"/>
      <c r="H10" s="3"/>
    </row>
    <row r="11" spans="1:8" x14ac:dyDescent="0.25">
      <c r="A11" t="s">
        <v>20</v>
      </c>
      <c r="B11" s="3">
        <v>66652201</v>
      </c>
      <c r="C11" s="3">
        <v>10511671</v>
      </c>
      <c r="D11" s="3">
        <v>1131068</v>
      </c>
      <c r="E11" s="3">
        <v>22051594</v>
      </c>
      <c r="F11" s="24">
        <v>61264875</v>
      </c>
      <c r="H11" s="3"/>
    </row>
    <row r="12" spans="1:8" x14ac:dyDescent="0.25">
      <c r="A12" t="s">
        <v>21</v>
      </c>
      <c r="B12" s="3">
        <v>84848855</v>
      </c>
      <c r="C12" s="3">
        <v>58265068</v>
      </c>
      <c r="D12" s="3">
        <v>89251918</v>
      </c>
      <c r="E12" s="3">
        <v>36323736</v>
      </c>
      <c r="F12" s="24">
        <v>95322428</v>
      </c>
      <c r="H12" s="3"/>
    </row>
    <row r="13" spans="1:8" x14ac:dyDescent="0.25">
      <c r="A13" t="s">
        <v>22</v>
      </c>
      <c r="B13" s="3">
        <v>312291083</v>
      </c>
      <c r="C13" s="3">
        <v>207271426</v>
      </c>
      <c r="D13" s="3">
        <v>321951143</v>
      </c>
      <c r="E13" s="3">
        <v>99067829</v>
      </c>
      <c r="F13" s="3">
        <v>320615654</v>
      </c>
      <c r="H13" s="3"/>
    </row>
    <row r="14" spans="1:8" x14ac:dyDescent="0.25">
      <c r="A14" s="18" t="s">
        <v>79</v>
      </c>
      <c r="B14" s="4">
        <f>B9-B11-B12-B13</f>
        <v>840800452</v>
      </c>
      <c r="C14" s="4">
        <f>C9-C11-C12-C13</f>
        <v>296542790</v>
      </c>
      <c r="D14" s="4">
        <f>D9+D11-D12-D13</f>
        <v>678299961</v>
      </c>
      <c r="E14" s="4">
        <f>E9+E11-E12-E13</f>
        <v>273277107</v>
      </c>
      <c r="F14" s="4">
        <f>F9+F11-F12-F13</f>
        <v>822387317</v>
      </c>
      <c r="H14" s="3"/>
    </row>
    <row r="15" spans="1:8" x14ac:dyDescent="0.25">
      <c r="A15" s="20" t="s">
        <v>80</v>
      </c>
      <c r="B15" s="4"/>
      <c r="C15" s="4"/>
      <c r="D15" s="4"/>
      <c r="E15" s="4"/>
      <c r="H15" s="3"/>
    </row>
    <row r="16" spans="1:8" x14ac:dyDescent="0.25">
      <c r="A16" s="25" t="s">
        <v>101</v>
      </c>
      <c r="B16" s="4"/>
      <c r="C16" s="4"/>
      <c r="D16" s="4"/>
      <c r="E16" s="4"/>
      <c r="F16">
        <v>11546780</v>
      </c>
      <c r="H16" s="3"/>
    </row>
    <row r="17" spans="1:8" x14ac:dyDescent="0.25">
      <c r="A17" t="s">
        <v>23</v>
      </c>
      <c r="B17" s="3">
        <v>247518110</v>
      </c>
      <c r="C17" s="3">
        <v>206262067</v>
      </c>
      <c r="D17" s="3">
        <v>296182140</v>
      </c>
      <c r="E17" s="3">
        <v>122051215</v>
      </c>
      <c r="F17">
        <v>372903000</v>
      </c>
      <c r="H17" s="3"/>
    </row>
    <row r="18" spans="1:8" x14ac:dyDescent="0.25">
      <c r="A18" s="18" t="s">
        <v>81</v>
      </c>
      <c r="B18" s="3"/>
      <c r="C18" s="3"/>
      <c r="D18" s="3"/>
      <c r="E18" s="3"/>
      <c r="H18" s="3"/>
    </row>
    <row r="19" spans="1:8" x14ac:dyDescent="0.25">
      <c r="A19" t="s">
        <v>18</v>
      </c>
      <c r="B19" s="3">
        <v>26460746</v>
      </c>
      <c r="C19" s="3">
        <v>4311299</v>
      </c>
      <c r="D19" s="3">
        <v>18327788</v>
      </c>
      <c r="E19" s="3">
        <v>6973029</v>
      </c>
      <c r="F19" s="3">
        <v>20528337</v>
      </c>
      <c r="H19" s="3"/>
    </row>
    <row r="20" spans="1:8" x14ac:dyDescent="0.25">
      <c r="A20" s="18" t="s">
        <v>82</v>
      </c>
      <c r="B20" s="4">
        <f>B14-B17-B19</f>
        <v>566821596</v>
      </c>
      <c r="C20" s="4">
        <f t="shared" ref="C20" si="1">C14-C17-C19</f>
        <v>85969424</v>
      </c>
      <c r="D20" s="4">
        <f>D14-D17-D19</f>
        <v>363790033</v>
      </c>
      <c r="E20" s="4">
        <f>E14-E17-E19</f>
        <v>144252863</v>
      </c>
      <c r="F20" s="4">
        <f>F14-F17-F19+F16</f>
        <v>440502760</v>
      </c>
      <c r="H20" s="3"/>
    </row>
    <row r="21" spans="1:8" x14ac:dyDescent="0.25">
      <c r="A21" s="15" t="s">
        <v>83</v>
      </c>
      <c r="B21" s="4"/>
      <c r="C21" s="4"/>
      <c r="D21" s="4"/>
      <c r="E21" s="4"/>
      <c r="H21" s="3"/>
    </row>
    <row r="22" spans="1:8" x14ac:dyDescent="0.25">
      <c r="A22" t="s">
        <v>24</v>
      </c>
      <c r="B22" s="3">
        <v>-112019386</v>
      </c>
      <c r="C22" s="3">
        <v>-14975212</v>
      </c>
      <c r="D22" s="3">
        <v>-71053291</v>
      </c>
      <c r="E22" s="3">
        <v>-31437730</v>
      </c>
      <c r="F22" s="3">
        <v>-95022344</v>
      </c>
      <c r="H22" s="3"/>
    </row>
    <row r="23" spans="1:8" x14ac:dyDescent="0.25">
      <c r="A23" t="s">
        <v>85</v>
      </c>
      <c r="B23" s="3">
        <v>-30150072</v>
      </c>
      <c r="C23" s="3">
        <v>-13999971</v>
      </c>
      <c r="D23" s="3">
        <v>-6471615</v>
      </c>
      <c r="E23" s="3">
        <v>-4820864</v>
      </c>
      <c r="F23" s="3">
        <v>-18758335</v>
      </c>
      <c r="H23" s="3"/>
    </row>
    <row r="24" spans="1:8" x14ac:dyDescent="0.25">
      <c r="A24" s="18" t="s">
        <v>84</v>
      </c>
      <c r="B24" s="4">
        <f>SUM(B20:B23)</f>
        <v>424652138</v>
      </c>
      <c r="C24" s="4">
        <f>SUM(C20:C23)</f>
        <v>56994241</v>
      </c>
      <c r="D24" s="4">
        <f>SUM(D20:D23)</f>
        <v>286265127</v>
      </c>
      <c r="E24" s="4">
        <f>SUM(E20:E23)+1</f>
        <v>107994270</v>
      </c>
      <c r="F24" s="4">
        <f>SUM(F20:F23)+1</f>
        <v>326722082</v>
      </c>
      <c r="H24" s="3"/>
    </row>
    <row r="25" spans="1:8" x14ac:dyDescent="0.25">
      <c r="B25" s="3"/>
      <c r="C25" s="3"/>
      <c r="D25" s="3"/>
      <c r="E25" s="3"/>
      <c r="H25" s="3"/>
    </row>
    <row r="26" spans="1:8" x14ac:dyDescent="0.25">
      <c r="A26" s="18" t="s">
        <v>86</v>
      </c>
      <c r="B26" s="2">
        <f>B24/('1'!B41/10)</f>
        <v>4.0270473020388806</v>
      </c>
      <c r="C26" s="2">
        <f>C24/('1'!C41/10)</f>
        <v>0.54048592697961118</v>
      </c>
      <c r="D26" s="2">
        <f>D24/('1'!D41/10)</f>
        <v>2.7147001137980085</v>
      </c>
      <c r="E26" s="2">
        <f>E24/('1'!E41/10)</f>
        <v>1.0241277382645804</v>
      </c>
      <c r="F26" s="2">
        <f>F24/('1'!F41/10)</f>
        <v>3.0983601896633477</v>
      </c>
      <c r="H26" s="3"/>
    </row>
    <row r="27" spans="1:8" x14ac:dyDescent="0.25">
      <c r="A27" s="20" t="s">
        <v>87</v>
      </c>
      <c r="B27" s="3">
        <v>105450000</v>
      </c>
      <c r="C27" s="3">
        <v>105450000</v>
      </c>
      <c r="D27" s="3">
        <v>105450000</v>
      </c>
      <c r="E27" s="3">
        <v>105450000</v>
      </c>
      <c r="F27" s="3">
        <v>105450000</v>
      </c>
      <c r="H27" s="3"/>
    </row>
    <row r="28" spans="1:8" x14ac:dyDescent="0.25">
      <c r="B28" s="3"/>
      <c r="C28" s="3"/>
      <c r="D28" s="3"/>
      <c r="E28" s="3"/>
      <c r="H28" s="3"/>
    </row>
    <row r="29" spans="1:8" x14ac:dyDescent="0.25">
      <c r="B29" s="3"/>
      <c r="C29" s="3"/>
      <c r="D29" s="3"/>
      <c r="E29" s="3"/>
      <c r="H2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xSplit="1" topLeftCell="B1" activePane="topRight" state="frozen"/>
      <selection pane="topRight" activeCell="I17" sqref="I17"/>
    </sheetView>
  </sheetViews>
  <sheetFormatPr defaultRowHeight="15" x14ac:dyDescent="0.25"/>
  <cols>
    <col min="1" max="1" width="47.85546875" bestFit="1" customWidth="1"/>
    <col min="2" max="3" width="15" bestFit="1" customWidth="1"/>
    <col min="4" max="4" width="16" bestFit="1" customWidth="1"/>
    <col min="5" max="5" width="15" bestFit="1" customWidth="1"/>
    <col min="6" max="6" width="17.7109375" bestFit="1" customWidth="1"/>
  </cols>
  <sheetData>
    <row r="1" spans="1:8" ht="13.5" customHeight="1" x14ac:dyDescent="0.25">
      <c r="A1" s="1" t="s">
        <v>57</v>
      </c>
    </row>
    <row r="2" spans="1:8" ht="13.5" customHeight="1" x14ac:dyDescent="0.25">
      <c r="A2" s="12" t="s">
        <v>88</v>
      </c>
    </row>
    <row r="3" spans="1:8" ht="13.5" customHeight="1" x14ac:dyDescent="0.25">
      <c r="A3" s="12" t="s">
        <v>61</v>
      </c>
    </row>
    <row r="4" spans="1:8" ht="15.75" x14ac:dyDescent="0.25">
      <c r="A4" s="21"/>
      <c r="B4" s="9" t="s">
        <v>54</v>
      </c>
      <c r="C4" s="9" t="s">
        <v>55</v>
      </c>
      <c r="D4" s="9" t="s">
        <v>54</v>
      </c>
      <c r="E4" s="9" t="s">
        <v>56</v>
      </c>
      <c r="F4" s="9" t="s">
        <v>54</v>
      </c>
    </row>
    <row r="5" spans="1:8" ht="12" customHeight="1" x14ac:dyDescent="0.25">
      <c r="A5" s="21"/>
      <c r="B5" s="23">
        <v>42825</v>
      </c>
      <c r="C5" s="23">
        <v>43100</v>
      </c>
      <c r="D5" s="23">
        <v>43190</v>
      </c>
      <c r="E5" s="23">
        <v>43373</v>
      </c>
      <c r="F5" s="23">
        <v>43555</v>
      </c>
    </row>
    <row r="6" spans="1:8" x14ac:dyDescent="0.25">
      <c r="A6" s="18" t="s">
        <v>89</v>
      </c>
      <c r="B6" s="3"/>
      <c r="C6" s="3"/>
      <c r="D6" s="3"/>
      <c r="E6" s="3"/>
      <c r="G6" s="3"/>
      <c r="H6" s="3"/>
    </row>
    <row r="7" spans="1:8" x14ac:dyDescent="0.25">
      <c r="A7" t="s">
        <v>25</v>
      </c>
      <c r="B7" s="3">
        <v>7002494740</v>
      </c>
      <c r="C7" s="3">
        <v>4186554296</v>
      </c>
      <c r="D7" s="3">
        <v>7541747510</v>
      </c>
      <c r="E7" s="3">
        <v>2506827823</v>
      </c>
      <c r="F7" s="24">
        <v>8367235285</v>
      </c>
      <c r="G7" s="3"/>
      <c r="H7" s="3"/>
    </row>
    <row r="8" spans="1:8" x14ac:dyDescent="0.25">
      <c r="A8" t="s">
        <v>26</v>
      </c>
      <c r="B8" s="3">
        <v>-279505967</v>
      </c>
      <c r="C8" s="3">
        <v>-198373541</v>
      </c>
      <c r="D8" s="3">
        <v>-310518597</v>
      </c>
      <c r="E8" s="3">
        <v>-96540669</v>
      </c>
      <c r="F8" s="24">
        <v>-286651688</v>
      </c>
      <c r="G8" s="3"/>
      <c r="H8" s="3"/>
    </row>
    <row r="9" spans="1:8" x14ac:dyDescent="0.25">
      <c r="A9" t="s">
        <v>27</v>
      </c>
      <c r="B9" s="3">
        <v>-5386379326</v>
      </c>
      <c r="C9" s="3">
        <v>-3364687899</v>
      </c>
      <c r="D9" s="3">
        <v>-6213842871</v>
      </c>
      <c r="E9" s="3">
        <v>-2104801571</v>
      </c>
      <c r="F9" s="24">
        <v>-7163755248</v>
      </c>
      <c r="G9" s="3"/>
      <c r="H9" s="3"/>
    </row>
    <row r="10" spans="1:8" x14ac:dyDescent="0.25">
      <c r="A10" t="s">
        <v>28</v>
      </c>
      <c r="B10" s="3">
        <v>-66652201</v>
      </c>
      <c r="C10" s="3">
        <v>-10691947</v>
      </c>
      <c r="D10" s="3">
        <v>1131068</v>
      </c>
      <c r="E10" s="3">
        <v>13055913</v>
      </c>
      <c r="F10" s="24">
        <v>24774243</v>
      </c>
      <c r="G10" s="3"/>
      <c r="H10" s="3"/>
    </row>
    <row r="11" spans="1:8" x14ac:dyDescent="0.25">
      <c r="A11" t="s">
        <v>29</v>
      </c>
      <c r="B11" s="3">
        <v>-221173096</v>
      </c>
      <c r="C11" s="3">
        <v>-207992495</v>
      </c>
      <c r="D11" s="3">
        <v>-296182140</v>
      </c>
      <c r="E11" s="3">
        <v>-121089706</v>
      </c>
      <c r="F11" s="24">
        <v>-372903000</v>
      </c>
      <c r="G11" s="3"/>
      <c r="H11" s="3"/>
    </row>
    <row r="12" spans="1:8" x14ac:dyDescent="0.25">
      <c r="A12" t="s">
        <v>30</v>
      </c>
      <c r="B12" s="3">
        <v>-132700952</v>
      </c>
      <c r="C12" s="3"/>
      <c r="D12" s="3">
        <v>-214874691</v>
      </c>
      <c r="E12" s="3"/>
      <c r="F12" s="24">
        <v>-105100000</v>
      </c>
      <c r="G12" s="3"/>
      <c r="H12" s="3"/>
    </row>
    <row r="13" spans="1:8" x14ac:dyDescent="0.25">
      <c r="A13" t="s">
        <v>31</v>
      </c>
      <c r="B13" s="3">
        <v>181131665</v>
      </c>
      <c r="C13" s="3"/>
      <c r="D13" s="3"/>
      <c r="E13" s="3"/>
      <c r="F13" s="24">
        <v>180819064</v>
      </c>
      <c r="G13" s="3"/>
      <c r="H13" s="3"/>
    </row>
    <row r="14" spans="1:8" x14ac:dyDescent="0.25">
      <c r="A14" t="s">
        <v>32</v>
      </c>
      <c r="B14" s="3">
        <v>-276937112</v>
      </c>
      <c r="C14" s="3">
        <v>-171554558</v>
      </c>
      <c r="D14" s="3">
        <v>-272185368</v>
      </c>
      <c r="E14" s="3">
        <v>-95385207</v>
      </c>
      <c r="F14" s="24">
        <v>-349645716</v>
      </c>
      <c r="G14" s="3"/>
      <c r="H14" s="3"/>
    </row>
    <row r="15" spans="1:8" x14ac:dyDescent="0.25">
      <c r="A15" s="1"/>
      <c r="B15" s="4">
        <f>SUM(B7:B14)</f>
        <v>820277751</v>
      </c>
      <c r="C15" s="4">
        <f>SUM(C7:C14)</f>
        <v>233253856</v>
      </c>
      <c r="D15" s="4">
        <f>SUM(D7:D14)</f>
        <v>235274911</v>
      </c>
      <c r="E15" s="4">
        <f t="shared" ref="E15:F15" si="0">SUM(E7:E14)</f>
        <v>102066583</v>
      </c>
      <c r="F15" s="4">
        <f t="shared" si="0"/>
        <v>294772940</v>
      </c>
      <c r="G15" s="3"/>
      <c r="H15" s="3"/>
    </row>
    <row r="16" spans="1:8" x14ac:dyDescent="0.25">
      <c r="A16" s="18" t="s">
        <v>90</v>
      </c>
      <c r="B16" s="3"/>
      <c r="C16" s="3"/>
      <c r="D16" s="3"/>
      <c r="E16" s="3"/>
      <c r="G16" s="3"/>
      <c r="H16" s="3"/>
    </row>
    <row r="17" spans="1:8" x14ac:dyDescent="0.25">
      <c r="A17" t="s">
        <v>33</v>
      </c>
      <c r="B17" s="3">
        <v>-383701029</v>
      </c>
      <c r="C17" s="3">
        <v>-414753658</v>
      </c>
      <c r="D17" s="3">
        <v>-536837573</v>
      </c>
      <c r="E17" s="3">
        <v>-92209665</v>
      </c>
      <c r="F17" s="24">
        <v>-260543790</v>
      </c>
      <c r="G17" s="3"/>
      <c r="H17" s="3"/>
    </row>
    <row r="18" spans="1:8" x14ac:dyDescent="0.25">
      <c r="A18" t="s">
        <v>34</v>
      </c>
      <c r="B18" s="3">
        <v>-64139400</v>
      </c>
      <c r="C18" s="3">
        <v>-135669273</v>
      </c>
      <c r="D18" s="3">
        <v>-341496199</v>
      </c>
      <c r="E18" s="3">
        <v>-140068506</v>
      </c>
      <c r="F18" s="24">
        <v>-754850949</v>
      </c>
      <c r="G18" s="3"/>
      <c r="H18" s="3"/>
    </row>
    <row r="19" spans="1:8" x14ac:dyDescent="0.25">
      <c r="A19" t="s">
        <v>35</v>
      </c>
      <c r="B19" s="3"/>
      <c r="C19" s="3"/>
      <c r="D19" s="3"/>
      <c r="E19" s="3"/>
      <c r="F19" s="24">
        <v>600000</v>
      </c>
      <c r="G19" s="3"/>
      <c r="H19" s="3"/>
    </row>
    <row r="20" spans="1:8" x14ac:dyDescent="0.25">
      <c r="A20" t="s">
        <v>43</v>
      </c>
      <c r="B20" s="3">
        <v>-207914980</v>
      </c>
      <c r="C20" s="3"/>
      <c r="D20" s="3">
        <v>-171011874</v>
      </c>
      <c r="E20" s="3">
        <v>189824058</v>
      </c>
      <c r="F20" s="24">
        <v>-182611787</v>
      </c>
      <c r="G20" s="3"/>
      <c r="H20" s="3"/>
    </row>
    <row r="21" spans="1:8" x14ac:dyDescent="0.25">
      <c r="A21" t="s">
        <v>6</v>
      </c>
      <c r="B21" s="3">
        <v>24474479</v>
      </c>
      <c r="C21" s="3">
        <v>-6411380</v>
      </c>
      <c r="D21" s="3">
        <v>-9241113</v>
      </c>
      <c r="E21" s="3">
        <v>-140843</v>
      </c>
      <c r="F21" s="24">
        <v>49276965</v>
      </c>
      <c r="G21" s="3"/>
      <c r="H21" s="3"/>
    </row>
    <row r="22" spans="1:8" x14ac:dyDescent="0.25">
      <c r="A22" s="1"/>
      <c r="B22" s="4">
        <f>SUM(B17:B21)</f>
        <v>-631280930</v>
      </c>
      <c r="C22" s="4">
        <f t="shared" ref="C22:F22" si="1">SUM(C17:C21)</f>
        <v>-556834311</v>
      </c>
      <c r="D22" s="4">
        <f>SUM(D17:D21)</f>
        <v>-1058586759</v>
      </c>
      <c r="E22" s="4">
        <f t="shared" si="1"/>
        <v>-42594956</v>
      </c>
      <c r="F22" s="4">
        <f t="shared" si="1"/>
        <v>-1148129561</v>
      </c>
      <c r="G22" s="3"/>
      <c r="H22" s="3"/>
    </row>
    <row r="23" spans="1:8" x14ac:dyDescent="0.25">
      <c r="B23" s="3"/>
      <c r="C23" s="3"/>
      <c r="D23" s="3"/>
      <c r="E23" s="3"/>
      <c r="G23" s="3"/>
      <c r="H23" s="3"/>
    </row>
    <row r="24" spans="1:8" x14ac:dyDescent="0.25">
      <c r="A24" s="18" t="s">
        <v>91</v>
      </c>
      <c r="B24" s="3"/>
      <c r="C24" s="3"/>
      <c r="D24" s="3"/>
      <c r="E24" s="3"/>
      <c r="G24" s="3"/>
      <c r="H24" s="3"/>
    </row>
    <row r="25" spans="1:8" x14ac:dyDescent="0.25">
      <c r="A25" t="s">
        <v>58</v>
      </c>
      <c r="B25" s="3">
        <v>7131883025</v>
      </c>
      <c r="C25" s="3">
        <v>-161904564</v>
      </c>
      <c r="D25" s="3">
        <v>9883883522</v>
      </c>
      <c r="E25" s="3">
        <v>-90338093</v>
      </c>
      <c r="F25" s="24">
        <v>9462072939</v>
      </c>
      <c r="G25" s="3"/>
      <c r="H25" s="3"/>
    </row>
    <row r="26" spans="1:8" x14ac:dyDescent="0.25">
      <c r="A26" t="s">
        <v>59</v>
      </c>
      <c r="B26" s="3">
        <v>-7079473881</v>
      </c>
      <c r="C26" s="3">
        <v>546485915</v>
      </c>
      <c r="D26" s="3">
        <v>-8870151369</v>
      </c>
      <c r="E26" s="3">
        <v>131288524</v>
      </c>
      <c r="F26" s="3">
        <v>-8798756847</v>
      </c>
      <c r="G26" s="3"/>
      <c r="H26" s="3"/>
    </row>
    <row r="27" spans="1:8" x14ac:dyDescent="0.25">
      <c r="A27" t="s">
        <v>36</v>
      </c>
      <c r="B27" s="3"/>
      <c r="C27" s="3"/>
      <c r="D27" s="3"/>
      <c r="E27" s="3"/>
      <c r="G27" s="3"/>
      <c r="H27" s="3"/>
    </row>
    <row r="28" spans="1:8" x14ac:dyDescent="0.25">
      <c r="A28" t="s">
        <v>44</v>
      </c>
      <c r="B28" s="3"/>
      <c r="C28" s="3"/>
      <c r="D28" s="3"/>
      <c r="E28" s="3"/>
      <c r="G28" s="3"/>
      <c r="H28" s="3"/>
    </row>
    <row r="29" spans="1:8" x14ac:dyDescent="0.25">
      <c r="A29" t="s">
        <v>37</v>
      </c>
      <c r="B29" s="3"/>
      <c r="C29" s="3"/>
      <c r="D29" s="3"/>
      <c r="E29" s="3"/>
      <c r="G29" s="3"/>
      <c r="H29" s="3"/>
    </row>
    <row r="30" spans="1:8" x14ac:dyDescent="0.25">
      <c r="A30" t="s">
        <v>42</v>
      </c>
      <c r="B30" s="3"/>
      <c r="C30" s="3"/>
      <c r="D30" s="3"/>
      <c r="E30" s="3"/>
      <c r="G30" s="3"/>
      <c r="H30" s="3"/>
    </row>
    <row r="31" spans="1:8" x14ac:dyDescent="0.25">
      <c r="A31" t="s">
        <v>38</v>
      </c>
      <c r="B31" s="3">
        <v>-6260</v>
      </c>
      <c r="C31" s="3">
        <v>35962</v>
      </c>
      <c r="D31" s="3">
        <v>1005710</v>
      </c>
      <c r="E31" s="3"/>
      <c r="F31" s="3">
        <v>71377</v>
      </c>
      <c r="G31" s="3"/>
      <c r="H31" s="3"/>
    </row>
    <row r="32" spans="1:8" x14ac:dyDescent="0.25">
      <c r="A32" t="s">
        <v>39</v>
      </c>
      <c r="B32" s="3"/>
      <c r="C32" s="3"/>
      <c r="D32" s="3"/>
      <c r="E32" s="3"/>
      <c r="F32">
        <v>400022142</v>
      </c>
      <c r="G32" s="3"/>
      <c r="H32" s="3"/>
    </row>
    <row r="33" spans="1:8" x14ac:dyDescent="0.25">
      <c r="A33" t="s">
        <v>40</v>
      </c>
      <c r="B33" s="3">
        <v>-100093825</v>
      </c>
      <c r="C33" s="3">
        <v>-26333721</v>
      </c>
      <c r="D33" s="3">
        <v>-100057083</v>
      </c>
      <c r="E33" s="3">
        <v>-14366452</v>
      </c>
      <c r="F33" s="3">
        <v>-149168009</v>
      </c>
      <c r="G33" s="3"/>
      <c r="H33" s="3"/>
    </row>
    <row r="34" spans="1:8" x14ac:dyDescent="0.25">
      <c r="A34" s="1"/>
      <c r="B34" s="4">
        <f>SUM(B25:B33)</f>
        <v>-47690941</v>
      </c>
      <c r="C34" s="4">
        <f t="shared" ref="C34:F34" si="2">SUM(C25:C33)</f>
        <v>358283592</v>
      </c>
      <c r="D34" s="4">
        <f>SUM(D25:D33)</f>
        <v>914680780</v>
      </c>
      <c r="E34" s="4">
        <f t="shared" si="2"/>
        <v>26583979</v>
      </c>
      <c r="F34" s="4">
        <f t="shared" si="2"/>
        <v>914241602</v>
      </c>
      <c r="G34" s="3"/>
      <c r="H34" s="3"/>
    </row>
    <row r="35" spans="1:8" x14ac:dyDescent="0.25">
      <c r="A35" s="1" t="s">
        <v>92</v>
      </c>
      <c r="B35" s="4">
        <f>B15+B22+B34</f>
        <v>141305880</v>
      </c>
      <c r="C35" s="4">
        <f t="shared" ref="C35:E35" si="3">C15+C22+C34</f>
        <v>34703137</v>
      </c>
      <c r="D35" s="4">
        <f>D15+D22+D34</f>
        <v>91368932</v>
      </c>
      <c r="E35" s="4">
        <f t="shared" si="3"/>
        <v>86055606</v>
      </c>
      <c r="F35" s="4">
        <f>F15+F22+F34</f>
        <v>60884981</v>
      </c>
      <c r="G35" s="3"/>
      <c r="H35" s="3"/>
    </row>
    <row r="36" spans="1:8" x14ac:dyDescent="0.25">
      <c r="A36" s="20" t="s">
        <v>93</v>
      </c>
      <c r="B36" s="3">
        <v>208323198</v>
      </c>
      <c r="C36" s="3">
        <v>109755023</v>
      </c>
      <c r="D36" s="3"/>
      <c r="E36" s="3">
        <v>77432884</v>
      </c>
      <c r="F36" s="3">
        <v>77432884</v>
      </c>
      <c r="G36" s="3"/>
      <c r="H36" s="3"/>
    </row>
    <row r="37" spans="1:8" x14ac:dyDescent="0.25">
      <c r="A37" s="18" t="s">
        <v>94</v>
      </c>
      <c r="B37" s="4">
        <f>SUM(B35:B36)</f>
        <v>349629078</v>
      </c>
      <c r="C37" s="4">
        <f>SUM(C35:C36)-1</f>
        <v>144458159</v>
      </c>
      <c r="D37" s="4">
        <f>SUM(D35:D36)+1</f>
        <v>91368933</v>
      </c>
      <c r="E37" s="4">
        <f>SUM(E35:E36)</f>
        <v>163488490</v>
      </c>
      <c r="F37" s="4">
        <f>SUM(F35:F36)</f>
        <v>138317865</v>
      </c>
      <c r="G37" s="3"/>
      <c r="H37" s="3"/>
    </row>
    <row r="38" spans="1:8" x14ac:dyDescent="0.25">
      <c r="B38" s="2">
        <v>3.83</v>
      </c>
      <c r="C38" s="3"/>
      <c r="D38" s="3"/>
      <c r="E38" s="3"/>
      <c r="G38" s="3"/>
      <c r="H38" s="3"/>
    </row>
    <row r="39" spans="1:8" x14ac:dyDescent="0.25">
      <c r="B39" s="3"/>
      <c r="C39" s="3"/>
      <c r="D39" s="3"/>
      <c r="E39" s="3"/>
      <c r="G39" s="3"/>
      <c r="H39" s="3"/>
    </row>
    <row r="40" spans="1:8" x14ac:dyDescent="0.25">
      <c r="A40" s="18" t="s">
        <v>95</v>
      </c>
      <c r="B40" s="6">
        <f>B15/('1'!B41/10)</f>
        <v>7.7788312091038403</v>
      </c>
      <c r="C40" s="6">
        <f>C15/('1'!C41/10)</f>
        <v>2.2119853579895685</v>
      </c>
      <c r="D40" s="6">
        <f>D15/('1'!D41/10)</f>
        <v>2.2311513608345188</v>
      </c>
      <c r="E40" s="6">
        <f>E15/('1'!E41/10)</f>
        <v>0.9679144902797534</v>
      </c>
      <c r="F40" s="6">
        <f>F15/('1'!F41/10)</f>
        <v>2.7953811284969179</v>
      </c>
    </row>
    <row r="41" spans="1:8" x14ac:dyDescent="0.25">
      <c r="A41" s="18" t="s">
        <v>96</v>
      </c>
      <c r="B41">
        <v>105450000</v>
      </c>
      <c r="C41">
        <v>105450000</v>
      </c>
      <c r="D41">
        <v>105450000</v>
      </c>
      <c r="E41">
        <v>105450000</v>
      </c>
      <c r="F41">
        <v>105450000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6.5703125" bestFit="1" customWidth="1"/>
    <col min="2" max="2" width="14.42578125" customWidth="1"/>
    <col min="3" max="3" width="17.85546875" customWidth="1"/>
    <col min="4" max="4" width="13.7109375" customWidth="1"/>
    <col min="5" max="5" width="13.42578125" customWidth="1"/>
    <col min="6" max="6" width="11" customWidth="1"/>
  </cols>
  <sheetData>
    <row r="1" spans="1:6" x14ac:dyDescent="0.25">
      <c r="A1" s="1" t="s">
        <v>57</v>
      </c>
    </row>
    <row r="2" spans="1:6" ht="15.75" x14ac:dyDescent="0.25">
      <c r="A2" s="12" t="s">
        <v>52</v>
      </c>
    </row>
    <row r="3" spans="1:6" ht="15.75" x14ac:dyDescent="0.25">
      <c r="A3" s="12" t="s">
        <v>61</v>
      </c>
    </row>
    <row r="4" spans="1:6" ht="15.75" x14ac:dyDescent="0.25">
      <c r="A4" s="12"/>
      <c r="B4" s="9" t="s">
        <v>55</v>
      </c>
      <c r="C4" s="9" t="s">
        <v>54</v>
      </c>
      <c r="D4" s="9" t="s">
        <v>56</v>
      </c>
      <c r="E4" s="9" t="s">
        <v>55</v>
      </c>
      <c r="F4" s="9" t="s">
        <v>54</v>
      </c>
    </row>
    <row r="5" spans="1:6" x14ac:dyDescent="0.25">
      <c r="B5" s="13">
        <v>43100</v>
      </c>
      <c r="C5" s="13">
        <v>42825</v>
      </c>
      <c r="D5" s="13">
        <v>43373</v>
      </c>
      <c r="E5" s="13">
        <v>43465</v>
      </c>
      <c r="F5" s="13">
        <v>43190</v>
      </c>
    </row>
    <row r="6" spans="1:6" x14ac:dyDescent="0.25">
      <c r="A6" t="s">
        <v>97</v>
      </c>
      <c r="B6" s="8">
        <f>'2'!C24/'1'!C20</f>
        <v>4.0868761233973207E-3</v>
      </c>
      <c r="C6" s="8">
        <f>'2'!B24/'1'!B20</f>
        <v>3.5131978344649033E-2</v>
      </c>
      <c r="D6" s="8">
        <f>'2'!E24/'1'!E20</f>
        <v>7.6094685938617448E-3</v>
      </c>
      <c r="E6" s="8" t="e">
        <f>'2'!#REF!/'1'!#REF!</f>
        <v>#REF!</v>
      </c>
      <c r="F6" s="8">
        <f>'2'!D24/'1'!D20</f>
        <v>1.9990551941341857E-2</v>
      </c>
    </row>
    <row r="7" spans="1:6" x14ac:dyDescent="0.25">
      <c r="A7" t="s">
        <v>98</v>
      </c>
      <c r="B7" s="8">
        <f>'2'!C24/'1'!C47</f>
        <v>1.3779441662996796E-2</v>
      </c>
      <c r="C7" s="8">
        <f>'2'!B24/'1'!B47</f>
        <v>0.10039713654083821</v>
      </c>
      <c r="D7" s="8">
        <f>'2'!E24/'1'!E47</f>
        <v>2.3196392412524677E-2</v>
      </c>
      <c r="E7" s="8" t="e">
        <f>'2'!#REF!/'1'!#REF!</f>
        <v>#REF!</v>
      </c>
      <c r="F7" s="8">
        <f>'2'!D24/'1'!D47</f>
        <v>6.5785913637277232E-2</v>
      </c>
    </row>
    <row r="8" spans="1:6" x14ac:dyDescent="0.25">
      <c r="A8" t="s">
        <v>49</v>
      </c>
      <c r="B8" s="8">
        <f>'1'!C26/'1'!C47</f>
        <v>0.17951078906245466</v>
      </c>
      <c r="C8" s="8">
        <f>'1'!B26/'1'!B47</f>
        <v>0.26419191090207789</v>
      </c>
      <c r="D8" s="8">
        <f>'1'!E26/'1'!E47</f>
        <v>5.8575010191779086E-3</v>
      </c>
      <c r="E8" s="8" t="e">
        <f>'1'!#REF!/'1'!#REF!</f>
        <v>#REF!</v>
      </c>
      <c r="F8" s="8">
        <f>'1'!D26/'1'!D47</f>
        <v>0.13483058994333266</v>
      </c>
    </row>
    <row r="9" spans="1:6" x14ac:dyDescent="0.25">
      <c r="A9" t="s">
        <v>50</v>
      </c>
      <c r="B9" s="6">
        <f>'1'!C19/'1'!C38</f>
        <v>0.8068032889185337</v>
      </c>
      <c r="C9" s="6">
        <f>'1'!B19/'1'!B38</f>
        <v>0.99096452956331005</v>
      </c>
      <c r="D9" s="6">
        <f>'1'!E19/'1'!E38</f>
        <v>0.79770490930270244</v>
      </c>
      <c r="E9" s="6" t="e">
        <f>'1'!#REF!/'1'!#REF!</f>
        <v>#REF!</v>
      </c>
      <c r="F9" s="6">
        <f>'1'!D19/'1'!D38</f>
        <v>0.78082743253241627</v>
      </c>
    </row>
    <row r="10" spans="1:6" x14ac:dyDescent="0.25">
      <c r="A10" t="s">
        <v>53</v>
      </c>
      <c r="B10" s="8">
        <f>'2'!C24/'2'!C7</f>
        <v>1.2119971334757952E-2</v>
      </c>
      <c r="C10" s="8">
        <f>'2'!B24/'2'!B7</f>
        <v>5.7448595585571978E-2</v>
      </c>
      <c r="D10" s="8">
        <f>'2'!E24/'2'!E7</f>
        <v>4.1291666884670196E-2</v>
      </c>
      <c r="E10" s="8" t="e">
        <f>'2'!#REF!/'2'!#REF!</f>
        <v>#REF!</v>
      </c>
      <c r="F10" s="8">
        <f>'2'!D24/'2'!D7</f>
        <v>3.5618043695896509E-2</v>
      </c>
    </row>
    <row r="11" spans="1:6" x14ac:dyDescent="0.25">
      <c r="A11" t="s">
        <v>51</v>
      </c>
      <c r="B11" s="8">
        <f>'2'!C14/'2'!C7</f>
        <v>6.3060583863712605E-2</v>
      </c>
      <c r="C11" s="8">
        <f>'2'!B14/'2'!B7</f>
        <v>0.11374676073128383</v>
      </c>
      <c r="D11" s="8">
        <f>'2'!E14/'2'!E7</f>
        <v>0.10448764799697589</v>
      </c>
      <c r="E11" s="8" t="e">
        <f>'2'!#REF!/'2'!#REF!</f>
        <v>#REF!</v>
      </c>
      <c r="F11" s="8">
        <f>'2'!D14/'2'!D7</f>
        <v>8.4396300391220549E-2</v>
      </c>
    </row>
    <row r="12" spans="1:6" x14ac:dyDescent="0.25">
      <c r="A12" t="s">
        <v>99</v>
      </c>
      <c r="B12" s="8">
        <f>'2'!C24/('1'!C26+'1'!C47)</f>
        <v>1.1682336262434289E-2</v>
      </c>
      <c r="C12" s="8">
        <f>'2'!B24/('1'!B26+'1'!B47)</f>
        <v>7.941605675138258E-2</v>
      </c>
      <c r="D12" s="8">
        <f>'2'!E24/('1'!E26+'1'!E47)</f>
        <v>2.3061310761237151E-2</v>
      </c>
      <c r="E12" s="8" t="e">
        <f>'2'!#REF!/('1'!#REF!+'1'!#REF!)</f>
        <v>#REF!</v>
      </c>
      <c r="F12" s="8">
        <f>'2'!D24/('1'!D26+'1'!D47)</f>
        <v>5.7969809961293181E-2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2019-02-19T05:27:18Z</dcterms:created>
  <dcterms:modified xsi:type="dcterms:W3CDTF">2020-04-11T10:25:17Z</dcterms:modified>
</cp:coreProperties>
</file>