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B21" i="2" l="1"/>
  <c r="B13" i="2"/>
  <c r="C19" i="2"/>
  <c r="C21" i="2"/>
  <c r="C49" i="1"/>
  <c r="C35" i="1"/>
  <c r="D21" i="2"/>
  <c r="D13" i="2"/>
  <c r="B35" i="1"/>
  <c r="B49" i="1" s="1"/>
  <c r="D35" i="1"/>
  <c r="D49" i="1" s="1"/>
  <c r="E31" i="3"/>
  <c r="E21" i="2"/>
  <c r="E13" i="2"/>
  <c r="E33" i="1"/>
  <c r="E35" i="1"/>
  <c r="E49" i="1"/>
  <c r="F25" i="3"/>
  <c r="F13" i="2"/>
  <c r="F21" i="2"/>
  <c r="F49" i="1"/>
  <c r="F35" i="1"/>
  <c r="F24" i="1"/>
  <c r="B34" i="3" l="1"/>
  <c r="C34" i="3"/>
  <c r="D34" i="3"/>
  <c r="E34" i="3"/>
  <c r="C28" i="3"/>
  <c r="D28" i="3"/>
  <c r="E28" i="3"/>
  <c r="F28" i="3"/>
  <c r="F29" i="3" s="1"/>
  <c r="B43" i="2"/>
  <c r="C43" i="2"/>
  <c r="D43" i="2"/>
  <c r="E43" i="2"/>
  <c r="F43" i="2" l="1"/>
  <c r="F34" i="3"/>
  <c r="F13" i="3"/>
  <c r="F31" i="3" l="1"/>
  <c r="F33" i="3"/>
  <c r="G21" i="2"/>
  <c r="F52" i="1"/>
  <c r="F16" i="1"/>
  <c r="F9" i="1"/>
  <c r="F14" i="1" s="1"/>
  <c r="F51" i="1" s="1"/>
  <c r="F33" i="1" l="1"/>
  <c r="F19" i="2"/>
  <c r="F36" i="2" s="1"/>
  <c r="F40" i="2" s="1"/>
  <c r="F42" i="2" s="1"/>
  <c r="B52" i="1"/>
  <c r="C52" i="1"/>
  <c r="D52" i="1"/>
  <c r="E52" i="1"/>
  <c r="E25" i="3" l="1"/>
  <c r="C25" i="3"/>
  <c r="D25" i="3"/>
  <c r="C13" i="3"/>
  <c r="D13" i="3"/>
  <c r="E13" i="3"/>
  <c r="B19" i="2"/>
  <c r="D19" i="2"/>
  <c r="E19" i="2"/>
  <c r="B24" i="1"/>
  <c r="C24" i="1"/>
  <c r="D24" i="1"/>
  <c r="E24" i="1"/>
  <c r="B16" i="1"/>
  <c r="C16" i="1"/>
  <c r="D16" i="1"/>
  <c r="E16" i="1"/>
  <c r="B9" i="1"/>
  <c r="B14" i="1" s="1"/>
  <c r="C9" i="1"/>
  <c r="C14" i="1" s="1"/>
  <c r="D9" i="1"/>
  <c r="D14" i="1" s="1"/>
  <c r="E9" i="1"/>
  <c r="E14" i="1" s="1"/>
  <c r="C29" i="3" l="1"/>
  <c r="C31" i="3" s="1"/>
  <c r="D29" i="3"/>
  <c r="D31" i="3" s="1"/>
  <c r="E29" i="3"/>
  <c r="C33" i="1"/>
  <c r="D33" i="1"/>
  <c r="B33" i="1"/>
  <c r="E36" i="2"/>
  <c r="E40" i="2" s="1"/>
  <c r="D36" i="2"/>
  <c r="D40" i="2" s="1"/>
  <c r="C36" i="2"/>
  <c r="C40" i="2" s="1"/>
  <c r="B36" i="2"/>
  <c r="B40" i="2" s="1"/>
  <c r="B42" i="2" l="1"/>
  <c r="B25" i="3"/>
  <c r="B28" i="3"/>
  <c r="B13" i="3"/>
  <c r="B33" i="3" s="1"/>
  <c r="B29" i="3" l="1"/>
  <c r="B31" i="3" s="1"/>
  <c r="B51" i="1"/>
  <c r="D33" i="3" l="1"/>
  <c r="E33" i="3"/>
  <c r="C33" i="3"/>
  <c r="D42" i="2"/>
  <c r="E42" i="2"/>
  <c r="C42" i="2"/>
  <c r="D51" i="1"/>
  <c r="E51" i="1"/>
  <c r="C51" i="1"/>
</calcChain>
</file>

<file path=xl/sharedStrings.xml><?xml version="1.0" encoding="utf-8"?>
<sst xmlns="http://schemas.openxmlformats.org/spreadsheetml/2006/main" count="128" uniqueCount="112">
  <si>
    <t>Reserve For Exceptional Losses</t>
  </si>
  <si>
    <t>Investment Fluctuation Fund</t>
  </si>
  <si>
    <t>Profit &amp; Loss Appropriation Account</t>
  </si>
  <si>
    <t>Fire Insurance Business Account</t>
  </si>
  <si>
    <t>Marine Insurance Business Account</t>
  </si>
  <si>
    <t>Marine (Hull)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</si>
  <si>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</si>
  <si>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</si>
  <si>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</si>
  <si>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</si>
  <si>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</si>
  <si>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</si>
  <si>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Provision For Income Tax</t>
  </si>
  <si>
    <t>Sundry Creditors</t>
  </si>
  <si>
    <t>Deferred Tax</t>
  </si>
  <si>
    <t>Investment (At cost)</t>
  </si>
  <si>
    <t>National Bond/ Government Treasury Bond/Investment in Bangladesh Govt treasury bond</t>
  </si>
  <si>
    <t>Other Long Term Investment</t>
  </si>
  <si>
    <t>Accrued Interest</t>
  </si>
  <si>
    <t>Amount Due From Other Persons Or Bodies Carrying On Insurance Business</t>
  </si>
  <si>
    <t>Sundry Debtors</t>
  </si>
  <si>
    <t>Deferred Expense</t>
  </si>
  <si>
    <t>Cash &amp; Bank Balances</t>
  </si>
  <si>
    <t>Property, Plant &amp; Equipments / Other fixed assets</t>
  </si>
  <si>
    <t>Stock Of Printing Materials At Cost</t>
  </si>
  <si>
    <t>Insurance Stamps In Hand</t>
  </si>
  <si>
    <t>Prime Insurance Company Limited</t>
  </si>
  <si>
    <t>Dividend Income</t>
  </si>
  <si>
    <t>Interest Income</t>
  </si>
  <si>
    <t>Profit On Sale Of Investment</t>
  </si>
  <si>
    <t>Other Income/ Misc Income</t>
  </si>
  <si>
    <t>Capital Gain/(Loss) On Sale Of Share</t>
  </si>
  <si>
    <t>Profit/Loss Transferred From:</t>
  </si>
  <si>
    <t>Fire Revenue Account</t>
  </si>
  <si>
    <t>Marine Hull Revenue Account</t>
  </si>
  <si>
    <t>Marine Revenue Account</t>
  </si>
  <si>
    <t>Motor Revenue Account</t>
  </si>
  <si>
    <t>Miscellaneous Revenue Account</t>
  </si>
  <si>
    <t>Meeting Expenses</t>
  </si>
  <si>
    <t>Advertisement &amp; Publicity</t>
  </si>
  <si>
    <t>Employee Special Benefit</t>
  </si>
  <si>
    <t>Directors Fee</t>
  </si>
  <si>
    <t>Audit Fees</t>
  </si>
  <si>
    <t>Legal &amp; Professional Fees</t>
  </si>
  <si>
    <t>Donation &amp; Subscription</t>
  </si>
  <si>
    <t>Depreciation</t>
  </si>
  <si>
    <t>Other Expenses</t>
  </si>
  <si>
    <t>Interest On Loan</t>
  </si>
  <si>
    <t>Registration &amp; Renewal</t>
  </si>
  <si>
    <t>Provision For Incentive</t>
  </si>
  <si>
    <t>Provision For Performance Bonus</t>
  </si>
  <si>
    <t>Provision For Loss On Investment In Shares</t>
  </si>
  <si>
    <t>Reserves for Exceptional Lossess</t>
  </si>
  <si>
    <t>Turnover Against Insurance Business</t>
  </si>
  <si>
    <t>Interest &amp; Other Income</t>
  </si>
  <si>
    <t>VAT Paid</t>
  </si>
  <si>
    <t>TDS &amp; VDS Paid</t>
  </si>
  <si>
    <t>Collection From Premium &amp; Other Income</t>
  </si>
  <si>
    <t>Income Tax Paid</t>
  </si>
  <si>
    <t>Payment For Management Exp. Re-Insurance &amp; Claim</t>
  </si>
  <si>
    <t>Acquisition Of Fixed Asset</t>
  </si>
  <si>
    <t>Fixed Deposit / FDR</t>
  </si>
  <si>
    <t>Purchase Of Fixed Assets (Addition)</t>
  </si>
  <si>
    <t>Disposal Of Fixed Assets</t>
  </si>
  <si>
    <t>Building/ Office Space In Process</t>
  </si>
  <si>
    <t>Sales Of Share</t>
  </si>
  <si>
    <t>Interest Received</t>
  </si>
  <si>
    <t>Investment In Share/ Purchase of Share</t>
  </si>
  <si>
    <t>Dividend Received</t>
  </si>
  <si>
    <t>Dividend Paid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</si>
  <si>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</si>
  <si>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</si>
  <si>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</si>
  <si>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</si>
  <si>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</si>
  <si>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</si>
  <si>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</si>
  <si>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</si>
  <si>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</si>
  <si>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</si>
  <si>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 Statement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</si>
  <si>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</si>
  <si>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</si>
  <si>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</si>
  <si>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</si>
  <si>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</si>
  <si>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</si>
  <si>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</si>
  <si>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</si>
  <si>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</si>
  <si>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</si>
  <si>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</si>
  <si>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</si>
  <si>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</si>
  <si>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</si>
  <si>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</si>
  <si>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</si>
  <si>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Premium Collection Accounts</t>
  </si>
  <si>
    <t>Quarter 2</t>
  </si>
  <si>
    <t>Quarter 1</t>
  </si>
  <si>
    <t xml:space="preserve">Reserve for unexpired risk </t>
  </si>
  <si>
    <t>Outstanding claims</t>
  </si>
  <si>
    <t xml:space="preserve">Income tax </t>
  </si>
  <si>
    <t>Investment in fair value</t>
  </si>
  <si>
    <t>Account receviable</t>
  </si>
  <si>
    <t>Investment Income</t>
  </si>
  <si>
    <t>Deffered Tax Expenses</t>
  </si>
  <si>
    <t>FDR encashed</t>
  </si>
  <si>
    <t xml:space="preserve">General Reserve </t>
  </si>
  <si>
    <t>Quarter 3</t>
  </si>
  <si>
    <t>58403372+8912423</t>
  </si>
  <si>
    <t>Forein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</si>
</sst>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 applyFill="1"/>
    <xf numFmtId="164" fontId="0" fillId="0" borderId="0" xfId="1" applyNumberFormat="1" applyFont="1"/>
    <xf numFmtId="0" fontId="0" fillId="0" borderId="0" xfId="0" applyFont="1"/>
    <xf numFmtId="0" fontId="4" fillId="0" borderId="0" xfId="0" applyFont="1" applyFill="1"/>
    <xf numFmtId="0" fontId="5" fillId="0" borderId="0" xfId="0" applyFont="1" applyFill="1" applyAlignment="1">
      <alignment horizontal="left" vertical="center" wrapText="1" indent="2"/>
    </xf>
    <xf numFmtId="0" fontId="6" fillId="0" borderId="1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vertical="top" wrapText="1"/>
    </xf>
    <xf numFmtId="164" fontId="1" fillId="0" borderId="0" xfId="1" applyNumberFormat="1" applyFont="1" applyFill="1" applyBorder="1" applyAlignment="1">
      <alignment vertical="top" wrapText="1"/>
    </xf>
    <xf numFmtId="164" fontId="1" fillId="0" borderId="0" xfId="1" applyNumberFormat="1" applyFont="1" applyFill="1" applyAlignment="1">
      <alignment horizontal="right" vertical="top" wrapText="1"/>
    </xf>
    <xf numFmtId="164" fontId="1" fillId="0" borderId="5" xfId="1" applyNumberFormat="1" applyFont="1" applyFill="1" applyBorder="1" applyAlignment="1">
      <alignment horizontal="right" vertical="top" wrapText="1"/>
    </xf>
    <xf numFmtId="0" fontId="6" fillId="0" borderId="4" xfId="0" applyFont="1" applyFill="1" applyBorder="1" applyAlignment="1">
      <alignment vertical="top" wrapText="1"/>
    </xf>
    <xf numFmtId="164" fontId="6" fillId="0" borderId="0" xfId="1" applyNumberFormat="1" applyFont="1" applyFill="1" applyBorder="1" applyAlignment="1">
      <alignment vertical="top" wrapText="1"/>
    </xf>
    <xf numFmtId="164" fontId="6" fillId="0" borderId="0" xfId="1" applyNumberFormat="1" applyFont="1" applyFill="1" applyAlignment="1">
      <alignment horizontal="right" vertical="top" wrapText="1"/>
    </xf>
    <xf numFmtId="164" fontId="6" fillId="0" borderId="5" xfId="1" applyNumberFormat="1" applyFont="1" applyFill="1" applyBorder="1" applyAlignment="1">
      <alignment horizontal="right" vertical="top" wrapText="1"/>
    </xf>
    <xf numFmtId="2" fontId="6" fillId="0" borderId="7" xfId="0" applyNumberFormat="1" applyFont="1" applyFill="1" applyBorder="1" applyAlignment="1">
      <alignment horizontal="right" vertical="top" wrapText="1"/>
    </xf>
    <xf numFmtId="0" fontId="5" fillId="0" borderId="4" xfId="0" applyFont="1" applyFill="1" applyBorder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7" fillId="0" borderId="6" xfId="0" applyFont="1" applyFill="1" applyBorder="1" applyAlignment="1">
      <alignment vertical="top" wrapText="1"/>
    </xf>
    <xf numFmtId="0" fontId="7" fillId="0" borderId="7" xfId="0" applyFont="1" applyFill="1" applyBorder="1" applyAlignment="1">
      <alignment vertical="top" wrapText="1"/>
    </xf>
    <xf numFmtId="2" fontId="7" fillId="0" borderId="7" xfId="0" applyNumberFormat="1" applyFont="1" applyFill="1" applyBorder="1" applyAlignment="1">
      <alignment horizontal="right" vertical="top" wrapText="1"/>
    </xf>
    <xf numFmtId="0" fontId="3" fillId="0" borderId="0" xfId="0" applyFont="1"/>
    <xf numFmtId="0" fontId="6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right" wrapText="1"/>
    </xf>
    <xf numFmtId="0" fontId="1" fillId="0" borderId="5" xfId="0" applyFont="1" applyFill="1" applyBorder="1" applyAlignment="1">
      <alignment horizontal="right" wrapText="1"/>
    </xf>
    <xf numFmtId="0" fontId="8" fillId="0" borderId="1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/>
    <xf numFmtId="0" fontId="10" fillId="0" borderId="4" xfId="0" applyFont="1" applyFill="1" applyBorder="1" applyAlignment="1">
      <alignment vertical="top" wrapText="1"/>
    </xf>
    <xf numFmtId="164" fontId="6" fillId="0" borderId="0" xfId="1" applyNumberFormat="1" applyFont="1" applyFill="1" applyBorder="1" applyAlignment="1">
      <alignment horizontal="right" vertical="top" wrapText="1"/>
    </xf>
    <xf numFmtId="0" fontId="3" fillId="0" borderId="10" xfId="0" applyFont="1" applyBorder="1" applyAlignment="1">
      <alignment horizontal="left"/>
    </xf>
    <xf numFmtId="0" fontId="11" fillId="0" borderId="4" xfId="0" applyFont="1" applyFill="1" applyBorder="1" applyAlignment="1">
      <alignment vertical="top" wrapText="1"/>
    </xf>
    <xf numFmtId="0" fontId="3" fillId="0" borderId="10" xfId="0" applyFont="1" applyBorder="1"/>
    <xf numFmtId="164" fontId="5" fillId="0" borderId="0" xfId="0" applyNumberFormat="1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wrapText="1"/>
    </xf>
    <xf numFmtId="164" fontId="5" fillId="0" borderId="0" xfId="1" applyNumberFormat="1" applyFont="1" applyFill="1" applyBorder="1" applyAlignment="1">
      <alignment vertical="top" wrapText="1"/>
    </xf>
    <xf numFmtId="164" fontId="5" fillId="0" borderId="0" xfId="1" applyNumberFormat="1" applyFont="1" applyFill="1" applyAlignment="1">
      <alignment horizontal="right" vertical="top" wrapText="1"/>
    </xf>
    <xf numFmtId="164" fontId="5" fillId="0" borderId="5" xfId="1" applyNumberFormat="1" applyFont="1" applyFill="1" applyBorder="1" applyAlignment="1">
      <alignment horizontal="right" vertical="top" wrapText="1"/>
    </xf>
    <xf numFmtId="164" fontId="7" fillId="0" borderId="0" xfId="1" applyNumberFormat="1" applyFont="1" applyFill="1" applyBorder="1" applyAlignment="1">
      <alignment vertical="top" wrapText="1"/>
    </xf>
    <xf numFmtId="0" fontId="8" fillId="0" borderId="4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4" fontId="8" fillId="0" borderId="0" xfId="0" applyNumberFormat="1" applyFont="1" applyFill="1" applyAlignment="1">
      <alignment horizontal="right" vertical="top" wrapText="1"/>
    </xf>
    <xf numFmtId="4" fontId="8" fillId="0" borderId="5" xfId="0" applyNumberFormat="1" applyFont="1" applyFill="1" applyBorder="1" applyAlignment="1">
      <alignment horizontal="right" vertical="top" wrapText="1"/>
    </xf>
    <xf numFmtId="0" fontId="12" fillId="0" borderId="4" xfId="0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4" fontId="12" fillId="0" borderId="0" xfId="0" applyNumberFormat="1" applyFont="1" applyFill="1" applyAlignment="1">
      <alignment horizontal="right" vertical="top" wrapText="1"/>
    </xf>
    <xf numFmtId="4" fontId="12" fillId="0" borderId="5" xfId="0" applyNumberFormat="1" applyFont="1" applyFill="1" applyBorder="1" applyAlignment="1">
      <alignment horizontal="right" vertical="top" wrapText="1"/>
    </xf>
    <xf numFmtId="0" fontId="12" fillId="0" borderId="0" xfId="0" applyFont="1" applyFill="1" applyAlignment="1">
      <alignment horizontal="right" vertical="top" wrapText="1"/>
    </xf>
    <xf numFmtId="3" fontId="8" fillId="0" borderId="0" xfId="0" applyNumberFormat="1" applyFont="1" applyFill="1" applyAlignment="1">
      <alignment horizontal="right" vertical="top" wrapText="1"/>
    </xf>
    <xf numFmtId="4" fontId="13" fillId="2" borderId="8" xfId="0" applyNumberFormat="1" applyFont="1" applyFill="1" applyBorder="1" applyAlignment="1">
      <alignment horizontal="right" vertical="top" wrapText="1"/>
    </xf>
    <xf numFmtId="4" fontId="13" fillId="2" borderId="9" xfId="0" applyNumberFormat="1" applyFont="1" applyFill="1" applyBorder="1" applyAlignment="1">
      <alignment horizontal="right"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2" fontId="8" fillId="0" borderId="7" xfId="0" applyNumberFormat="1" applyFont="1" applyFill="1" applyBorder="1" applyAlignment="1">
      <alignment horizontal="right" vertical="top" wrapText="1"/>
    </xf>
    <xf numFmtId="0" fontId="8" fillId="0" borderId="0" xfId="0" applyFont="1"/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right" wrapText="1"/>
    </xf>
    <xf numFmtId="0" fontId="5" fillId="0" borderId="5" xfId="0" applyFont="1" applyFill="1" applyBorder="1" applyAlignment="1">
      <alignment horizontal="right" wrapText="1"/>
    </xf>
    <xf numFmtId="0" fontId="3" fillId="0" borderId="11" xfId="0" applyFont="1" applyBorder="1" applyAlignment="1">
      <alignment vertical="top" wrapText="1"/>
    </xf>
    <xf numFmtId="0" fontId="3" fillId="0" borderId="0" xfId="0" applyFont="1" applyBorder="1"/>
    <xf numFmtId="0" fontId="3" fillId="0" borderId="12" xfId="0" applyFont="1" applyBorder="1"/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164" fontId="1" fillId="0" borderId="0" xfId="1" applyNumberFormat="1" applyFont="1" applyFill="1" applyBorder="1" applyAlignment="1">
      <alignment horizontal="right" vertical="top" wrapText="1"/>
    </xf>
    <xf numFmtId="164" fontId="3" fillId="0" borderId="0" xfId="0" applyNumberFormat="1" applyFont="1"/>
    <xf numFmtId="15" fontId="5" fillId="0" borderId="0" xfId="0" applyNumberFormat="1" applyFont="1" applyFill="1" applyBorder="1" applyAlignment="1">
      <alignment horizontal="right" wrapText="1"/>
    </xf>
    <xf numFmtId="15" fontId="5" fillId="0" borderId="3" xfId="0" applyNumberFormat="1" applyFont="1" applyFill="1" applyBorder="1" applyAlignment="1">
      <alignment horizontal="right" wrapText="1"/>
    </xf>
    <xf numFmtId="0" fontId="3" fillId="0" borderId="0" xfId="0" applyFont="1" applyAlignment="1">
      <alignment horizontal="right"/>
    </xf>
    <xf numFmtId="15" fontId="7" fillId="0" borderId="2" xfId="0" applyNumberFormat="1" applyFont="1" applyFill="1" applyBorder="1" applyAlignment="1">
      <alignment horizontal="right" wrapText="1"/>
    </xf>
    <xf numFmtId="15" fontId="7" fillId="0" borderId="0" xfId="0" applyNumberFormat="1" applyFont="1" applyFill="1" applyBorder="1" applyAlignment="1">
      <alignment horizontal="right" wrapText="1"/>
    </xf>
    <xf numFmtId="15" fontId="7" fillId="0" borderId="3" xfId="0" applyNumberFormat="1" applyFont="1" applyFill="1" applyBorder="1" applyAlignment="1">
      <alignment horizontal="right" wrapText="1"/>
    </xf>
    <xf numFmtId="164" fontId="1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" workbookViewId="0">
      <pane xSplit="1" ySplit="3" topLeftCell="B41" activePane="bottomRight" state="frozen"/>
      <selection activeCell="A2" sqref="A2"/>
      <selection pane="topRight" activeCell="B2" sqref="B2"/>
      <selection pane="bottomLeft" activeCell="A5" sqref="A5"/>
      <selection pane="bottomRight" activeCell="B14" sqref="B14"/>
    </sheetView>
  </sheetViews>
  <sheetFormatPr defaultRowHeight="15" x14ac:dyDescent="0.25"/>
  <cols>
    <col min="1" max="1" width="41.5703125" style="3" customWidth="1"/>
    <col min="2" max="2" width="15.85546875" style="3" customWidth="1"/>
    <col min="3" max="3" width="16" style="3" customWidth="1"/>
    <col min="4" max="4" width="16.28515625" style="3" customWidth="1"/>
    <col min="5" max="5" width="16.7109375" style="3" customWidth="1"/>
    <col min="6" max="6" width="15.28515625" style="3" bestFit="1" customWidth="1"/>
    <col min="7" max="16384" width="9.140625" style="3"/>
  </cols>
  <sheetData>
    <row r="1" spans="1:6" ht="18.75" x14ac:dyDescent="0.3">
      <c r="A1" s="4" t="s">
        <v>26</v>
      </c>
      <c r="B1" s="4"/>
    </row>
    <row r="2" spans="1:6" x14ac:dyDescent="0.25">
      <c r="A2" s="24" t="s">
        <v>70</v>
      </c>
    </row>
    <row r="3" spans="1:6" ht="15.75" thickBot="1" x14ac:dyDescent="0.3">
      <c r="A3" s="24" t="s">
        <v>71</v>
      </c>
      <c r="B3" s="70" t="s">
        <v>99</v>
      </c>
      <c r="C3" s="70" t="s">
        <v>98</v>
      </c>
      <c r="D3" s="70" t="s">
        <v>109</v>
      </c>
      <c r="E3" s="70" t="s">
        <v>99</v>
      </c>
      <c r="F3" s="70" t="s">
        <v>98</v>
      </c>
    </row>
    <row r="4" spans="1:6" ht="15.75" x14ac:dyDescent="0.25">
      <c r="A4" s="6"/>
      <c r="B4" s="71">
        <v>43190</v>
      </c>
      <c r="C4" s="71">
        <v>43281</v>
      </c>
      <c r="D4" s="71">
        <v>43373</v>
      </c>
      <c r="E4" s="72">
        <v>43555</v>
      </c>
      <c r="F4" s="73">
        <v>43646</v>
      </c>
    </row>
    <row r="5" spans="1:6" ht="15.75" x14ac:dyDescent="0.25">
      <c r="A5" s="28" t="s">
        <v>72</v>
      </c>
      <c r="B5" s="25"/>
      <c r="C5" s="26"/>
      <c r="D5" s="26"/>
      <c r="E5" s="27"/>
    </row>
    <row r="6" spans="1:6" ht="15.75" x14ac:dyDescent="0.25">
      <c r="A6" s="29"/>
      <c r="B6" s="25"/>
      <c r="C6" s="26"/>
      <c r="D6" s="26"/>
      <c r="E6" s="27"/>
    </row>
    <row r="7" spans="1:6" x14ac:dyDescent="0.25">
      <c r="A7" s="30" t="s">
        <v>73</v>
      </c>
      <c r="B7" s="25"/>
      <c r="C7" s="26"/>
      <c r="D7" s="26"/>
      <c r="E7" s="27"/>
    </row>
    <row r="8" spans="1:6" x14ac:dyDescent="0.25">
      <c r="A8" s="31" t="s">
        <v>74</v>
      </c>
      <c r="B8" s="8">
        <v>408774980</v>
      </c>
      <c r="C8" s="9">
        <v>408774980</v>
      </c>
      <c r="D8" s="9">
        <v>408774980</v>
      </c>
      <c r="E8" s="10">
        <v>408774980</v>
      </c>
      <c r="F8" s="66">
        <v>408774980</v>
      </c>
    </row>
    <row r="9" spans="1:6" x14ac:dyDescent="0.25">
      <c r="A9" s="31" t="s">
        <v>75</v>
      </c>
      <c r="B9" s="12">
        <f t="shared" ref="B9:F9" si="0">SUM(B10:B13)</f>
        <v>249795456</v>
      </c>
      <c r="C9" s="12">
        <f t="shared" si="0"/>
        <v>238162786</v>
      </c>
      <c r="D9" s="12">
        <f t="shared" si="0"/>
        <v>249795456</v>
      </c>
      <c r="E9" s="12">
        <f t="shared" si="0"/>
        <v>258336621</v>
      </c>
      <c r="F9" s="12">
        <f t="shared" si="0"/>
        <v>266472502</v>
      </c>
    </row>
    <row r="10" spans="1:6" x14ac:dyDescent="0.25">
      <c r="A10" s="7" t="s">
        <v>0</v>
      </c>
      <c r="B10" s="8">
        <v>217937507</v>
      </c>
      <c r="C10" s="9">
        <v>217948732</v>
      </c>
      <c r="D10" s="9">
        <v>217937507</v>
      </c>
      <c r="E10" s="10">
        <v>231869207</v>
      </c>
      <c r="F10" s="66">
        <v>237029829</v>
      </c>
    </row>
    <row r="11" spans="1:6" x14ac:dyDescent="0.25">
      <c r="A11" s="7" t="s">
        <v>1</v>
      </c>
      <c r="B11" s="8"/>
      <c r="C11" s="9"/>
      <c r="D11" s="9"/>
      <c r="E11" s="10"/>
    </row>
    <row r="12" spans="1:6" x14ac:dyDescent="0.25">
      <c r="A12" s="7" t="s">
        <v>108</v>
      </c>
      <c r="B12" s="8">
        <v>10150000</v>
      </c>
      <c r="C12" s="9">
        <v>10400000</v>
      </c>
      <c r="D12" s="9">
        <v>10150000</v>
      </c>
      <c r="E12" s="10">
        <v>10650000</v>
      </c>
      <c r="F12" s="66">
        <v>10900000</v>
      </c>
    </row>
    <row r="13" spans="1:6" x14ac:dyDescent="0.25">
      <c r="A13" s="7" t="s">
        <v>2</v>
      </c>
      <c r="B13" s="8">
        <v>21707949</v>
      </c>
      <c r="C13" s="9">
        <v>9814054</v>
      </c>
      <c r="D13" s="9">
        <v>21707949</v>
      </c>
      <c r="E13" s="10">
        <v>15817414</v>
      </c>
      <c r="F13" s="66">
        <v>18542673</v>
      </c>
    </row>
    <row r="14" spans="1:6" x14ac:dyDescent="0.25">
      <c r="A14" s="11"/>
      <c r="B14" s="12">
        <f t="shared" ref="B14:F14" si="1">B9+B8</f>
        <v>658570436</v>
      </c>
      <c r="C14" s="12">
        <f t="shared" si="1"/>
        <v>646937766</v>
      </c>
      <c r="D14" s="12">
        <f t="shared" si="1"/>
        <v>658570436</v>
      </c>
      <c r="E14" s="12">
        <f t="shared" si="1"/>
        <v>667111601</v>
      </c>
      <c r="F14" s="12">
        <f t="shared" si="1"/>
        <v>675247482</v>
      </c>
    </row>
    <row r="15" spans="1:6" x14ac:dyDescent="0.25">
      <c r="A15" s="11"/>
      <c r="B15" s="12"/>
      <c r="C15" s="12"/>
      <c r="D15" s="12"/>
      <c r="E15" s="12"/>
    </row>
    <row r="16" spans="1:6" x14ac:dyDescent="0.25">
      <c r="A16" s="31" t="s">
        <v>76</v>
      </c>
      <c r="B16" s="12">
        <f t="shared" ref="B16:F16" si="2">SUM(B17:B21)</f>
        <v>0</v>
      </c>
      <c r="C16" s="12">
        <f t="shared" si="2"/>
        <v>41065786</v>
      </c>
      <c r="D16" s="12">
        <f t="shared" si="2"/>
        <v>0</v>
      </c>
      <c r="E16" s="12">
        <f t="shared" si="2"/>
        <v>0</v>
      </c>
      <c r="F16" s="12">
        <f t="shared" si="2"/>
        <v>0</v>
      </c>
    </row>
    <row r="17" spans="1:6" x14ac:dyDescent="0.25">
      <c r="A17" s="7" t="s">
        <v>3</v>
      </c>
      <c r="B17" s="8"/>
      <c r="C17" s="9">
        <v>8652069</v>
      </c>
      <c r="D17" s="9"/>
      <c r="E17" s="10"/>
      <c r="F17" s="66"/>
    </row>
    <row r="18" spans="1:6" x14ac:dyDescent="0.25">
      <c r="A18" s="7" t="s">
        <v>4</v>
      </c>
      <c r="B18" s="8"/>
      <c r="C18" s="9">
        <v>21696451</v>
      </c>
      <c r="D18" s="9"/>
      <c r="E18" s="10"/>
      <c r="F18" s="66"/>
    </row>
    <row r="19" spans="1:6" x14ac:dyDescent="0.25">
      <c r="A19" s="7" t="s">
        <v>5</v>
      </c>
      <c r="B19" s="8"/>
      <c r="C19" s="9">
        <v>14223</v>
      </c>
      <c r="D19" s="9"/>
      <c r="E19" s="10"/>
      <c r="F19" s="66"/>
    </row>
    <row r="20" spans="1:6" x14ac:dyDescent="0.25">
      <c r="A20" s="7" t="s">
        <v>6</v>
      </c>
      <c r="B20" s="8"/>
      <c r="C20" s="9">
        <v>8025680</v>
      </c>
      <c r="D20" s="9"/>
      <c r="E20" s="10"/>
      <c r="F20" s="66"/>
    </row>
    <row r="21" spans="1:6" x14ac:dyDescent="0.25">
      <c r="A21" s="7" t="s">
        <v>7</v>
      </c>
      <c r="B21" s="8"/>
      <c r="C21" s="9">
        <v>2677363</v>
      </c>
      <c r="D21" s="9"/>
      <c r="E21" s="10"/>
      <c r="F21" s="66"/>
    </row>
    <row r="22" spans="1:6" x14ac:dyDescent="0.25">
      <c r="A22" s="31" t="s">
        <v>8</v>
      </c>
      <c r="B22" s="12">
        <v>138360135</v>
      </c>
      <c r="C22" s="13">
        <v>88222758</v>
      </c>
      <c r="D22" s="13">
        <v>138360135</v>
      </c>
      <c r="E22" s="14">
        <v>123063358</v>
      </c>
      <c r="F22" s="14">
        <v>112235617</v>
      </c>
    </row>
    <row r="23" spans="1:6" x14ac:dyDescent="0.25">
      <c r="A23" s="31"/>
      <c r="B23" s="12"/>
      <c r="C23" s="13"/>
      <c r="D23" s="13"/>
      <c r="E23" s="32"/>
    </row>
    <row r="24" spans="1:6" x14ac:dyDescent="0.25">
      <c r="A24" s="31" t="s">
        <v>9</v>
      </c>
      <c r="B24" s="12">
        <f>SUM(B25:B32)</f>
        <v>526878236</v>
      </c>
      <c r="C24" s="12">
        <f>SUM(C25:C32)</f>
        <v>460613014</v>
      </c>
      <c r="D24" s="12">
        <f>SUM(D25:D32)</f>
        <v>526878236</v>
      </c>
      <c r="E24" s="12">
        <f>SUM(E25:E32)</f>
        <v>580196568</v>
      </c>
      <c r="F24" s="12">
        <f>SUM(F25:F32)</f>
        <v>512333207</v>
      </c>
    </row>
    <row r="25" spans="1:6" ht="45" x14ac:dyDescent="0.25">
      <c r="A25" s="7" t="s">
        <v>10</v>
      </c>
      <c r="B25" s="8"/>
      <c r="C25" s="9">
        <v>82690312</v>
      </c>
      <c r="D25" s="9"/>
      <c r="E25" s="10"/>
      <c r="F25" s="66"/>
    </row>
    <row r="26" spans="1:6" ht="30" x14ac:dyDescent="0.25">
      <c r="A26" s="7" t="s">
        <v>11</v>
      </c>
      <c r="B26" s="8">
        <v>42580724</v>
      </c>
      <c r="C26" s="9">
        <v>61896376</v>
      </c>
      <c r="D26" s="9">
        <v>42580724</v>
      </c>
      <c r="E26" s="10">
        <v>107750497</v>
      </c>
      <c r="F26" s="66">
        <v>53911533</v>
      </c>
    </row>
    <row r="27" spans="1:6" x14ac:dyDescent="0.25">
      <c r="A27" s="7" t="s">
        <v>100</v>
      </c>
      <c r="B27" s="8">
        <v>31010489</v>
      </c>
      <c r="C27" s="9"/>
      <c r="D27" s="9">
        <v>31010489</v>
      </c>
      <c r="E27" s="10">
        <v>18802189</v>
      </c>
      <c r="F27" s="66">
        <v>46375967</v>
      </c>
    </row>
    <row r="28" spans="1:6" x14ac:dyDescent="0.25">
      <c r="A28" s="7" t="s">
        <v>101</v>
      </c>
      <c r="B28" s="8">
        <v>71692071</v>
      </c>
      <c r="C28" s="9"/>
      <c r="D28" s="9">
        <v>71692071</v>
      </c>
      <c r="E28" s="10">
        <v>68706034</v>
      </c>
      <c r="F28" s="66">
        <v>57408663</v>
      </c>
    </row>
    <row r="29" spans="1:6" x14ac:dyDescent="0.25">
      <c r="A29" s="7" t="s">
        <v>12</v>
      </c>
      <c r="B29" s="8"/>
      <c r="C29" s="9"/>
      <c r="D29" s="9"/>
      <c r="E29" s="10"/>
      <c r="F29" s="66"/>
    </row>
    <row r="30" spans="1:6" ht="18" customHeight="1" x14ac:dyDescent="0.25">
      <c r="A30" s="7" t="s">
        <v>13</v>
      </c>
      <c r="B30" s="8">
        <v>124086988</v>
      </c>
      <c r="C30" s="9">
        <v>62795309</v>
      </c>
      <c r="D30" s="9">
        <v>124086988</v>
      </c>
      <c r="E30" s="10">
        <v>98411243</v>
      </c>
      <c r="F30" s="66">
        <v>58608418</v>
      </c>
    </row>
    <row r="31" spans="1:6" ht="18" customHeight="1" x14ac:dyDescent="0.25">
      <c r="A31" s="7" t="s">
        <v>102</v>
      </c>
      <c r="B31" s="8">
        <v>257507964</v>
      </c>
      <c r="C31" s="9">
        <v>245759377</v>
      </c>
      <c r="D31" s="9">
        <v>257507964</v>
      </c>
      <c r="E31" s="10">
        <v>276580307</v>
      </c>
      <c r="F31" s="66">
        <v>285173716</v>
      </c>
    </row>
    <row r="32" spans="1:6" x14ac:dyDescent="0.25">
      <c r="A32" s="7" t="s">
        <v>14</v>
      </c>
      <c r="B32" s="8"/>
      <c r="C32" s="9">
        <v>7471640</v>
      </c>
      <c r="D32" s="9"/>
      <c r="E32" s="10">
        <v>9946298</v>
      </c>
      <c r="F32" s="66">
        <v>10854910</v>
      </c>
    </row>
    <row r="33" spans="1:6" x14ac:dyDescent="0.25">
      <c r="A33" s="11"/>
      <c r="B33" s="12">
        <f>B24+B22+B16+B14</f>
        <v>1323808807</v>
      </c>
      <c r="C33" s="12">
        <f>C24+C22+C16+C14</f>
        <v>1236839324</v>
      </c>
      <c r="D33" s="12">
        <f>D24+D22+D16+D14</f>
        <v>1323808807</v>
      </c>
      <c r="E33" s="12">
        <f>E24+E22+E16+E14+1</f>
        <v>1370371528</v>
      </c>
      <c r="F33" s="12">
        <f>F24+F22+F16+F14</f>
        <v>1299816306</v>
      </c>
    </row>
    <row r="34" spans="1:6" x14ac:dyDescent="0.25">
      <c r="A34" s="33" t="s">
        <v>77</v>
      </c>
      <c r="B34" s="12"/>
      <c r="C34" s="12"/>
      <c r="D34" s="12"/>
      <c r="E34" s="12"/>
    </row>
    <row r="35" spans="1:6" x14ac:dyDescent="0.25">
      <c r="A35" s="34" t="s">
        <v>15</v>
      </c>
      <c r="B35" s="12">
        <f t="shared" ref="B35:D35" si="3">B39+B36</f>
        <v>283459150</v>
      </c>
      <c r="C35" s="12">
        <f>C39+C36</f>
        <v>292012314</v>
      </c>
      <c r="D35" s="12">
        <f t="shared" si="3"/>
        <v>283459150</v>
      </c>
      <c r="E35" s="12">
        <f>E39+E36</f>
        <v>400713926</v>
      </c>
      <c r="F35" s="12">
        <f>F39+F36</f>
        <v>403218122</v>
      </c>
    </row>
    <row r="36" spans="1:6" ht="28.5" customHeight="1" x14ac:dyDescent="0.25">
      <c r="A36" s="7" t="s">
        <v>16</v>
      </c>
      <c r="B36" s="8">
        <v>25000000</v>
      </c>
      <c r="C36" s="9">
        <v>25000000</v>
      </c>
      <c r="D36" s="9">
        <v>25000000</v>
      </c>
      <c r="E36" s="10">
        <v>25000000</v>
      </c>
      <c r="F36" s="10">
        <v>25000000</v>
      </c>
    </row>
    <row r="37" spans="1:6" x14ac:dyDescent="0.25">
      <c r="A37" s="7" t="s">
        <v>17</v>
      </c>
      <c r="B37" s="8"/>
      <c r="C37" s="9"/>
      <c r="D37" s="9"/>
      <c r="E37" s="10"/>
    </row>
    <row r="38" spans="1:6" x14ac:dyDescent="0.25">
      <c r="A38" s="7" t="s">
        <v>18</v>
      </c>
      <c r="B38" s="8"/>
      <c r="C38" s="9">
        <v>11082065</v>
      </c>
      <c r="D38" s="9"/>
      <c r="E38" s="10"/>
      <c r="F38" s="66"/>
    </row>
    <row r="39" spans="1:6" ht="30" x14ac:dyDescent="0.25">
      <c r="A39" s="7" t="s">
        <v>19</v>
      </c>
      <c r="B39" s="8">
        <v>258459150</v>
      </c>
      <c r="C39" s="9">
        <v>267012314</v>
      </c>
      <c r="D39" s="9">
        <v>258459150</v>
      </c>
      <c r="E39" s="10">
        <v>375713926</v>
      </c>
      <c r="F39" s="66">
        <v>378218122</v>
      </c>
    </row>
    <row r="40" spans="1:6" x14ac:dyDescent="0.25">
      <c r="A40" s="7" t="s">
        <v>97</v>
      </c>
      <c r="B40" s="8"/>
      <c r="C40" s="9">
        <v>5535000</v>
      </c>
      <c r="D40" s="9"/>
      <c r="E40" s="10"/>
      <c r="F40" s="66"/>
    </row>
    <row r="41" spans="1:6" x14ac:dyDescent="0.25">
      <c r="A41" s="7" t="s">
        <v>103</v>
      </c>
      <c r="B41" s="8">
        <v>203887275</v>
      </c>
      <c r="C41" s="9">
        <v>194930243</v>
      </c>
      <c r="D41" s="9">
        <v>203887275</v>
      </c>
      <c r="E41" s="10">
        <v>177227247</v>
      </c>
      <c r="F41" s="66">
        <v>131249337</v>
      </c>
    </row>
    <row r="42" spans="1:6" x14ac:dyDescent="0.25">
      <c r="A42" s="7" t="s">
        <v>20</v>
      </c>
      <c r="B42" s="8"/>
      <c r="C42" s="9">
        <v>390982905</v>
      </c>
      <c r="D42" s="9"/>
      <c r="E42" s="10"/>
      <c r="F42" s="66"/>
    </row>
    <row r="43" spans="1:6" x14ac:dyDescent="0.25">
      <c r="A43" s="7" t="s">
        <v>21</v>
      </c>
      <c r="B43" s="8"/>
      <c r="C43" s="9"/>
      <c r="D43" s="9"/>
      <c r="E43" s="10"/>
    </row>
    <row r="44" spans="1:6" x14ac:dyDescent="0.25">
      <c r="A44" s="7" t="s">
        <v>22</v>
      </c>
      <c r="B44" s="8">
        <v>214134462</v>
      </c>
      <c r="C44" s="9">
        <v>132460912</v>
      </c>
      <c r="D44" s="9">
        <v>214134462</v>
      </c>
      <c r="E44" s="10">
        <v>171728908</v>
      </c>
      <c r="F44" s="66">
        <v>142175617</v>
      </c>
    </row>
    <row r="45" spans="1:6" ht="30" x14ac:dyDescent="0.25">
      <c r="A45" s="7" t="s">
        <v>23</v>
      </c>
      <c r="B45" s="8">
        <v>209077533</v>
      </c>
      <c r="C45" s="9">
        <v>205862379</v>
      </c>
      <c r="D45" s="9">
        <v>209077533</v>
      </c>
      <c r="E45" s="10">
        <v>196727286</v>
      </c>
      <c r="F45" s="66">
        <v>194547120</v>
      </c>
    </row>
    <row r="46" spans="1:6" x14ac:dyDescent="0.25">
      <c r="A46" s="7" t="s">
        <v>104</v>
      </c>
      <c r="B46" s="8">
        <v>407819203</v>
      </c>
      <c r="C46" s="9"/>
      <c r="D46" s="9">
        <v>407819203</v>
      </c>
      <c r="E46" s="10">
        <v>420313140</v>
      </c>
      <c r="F46" s="66">
        <v>424767203</v>
      </c>
    </row>
    <row r="47" spans="1:6" x14ac:dyDescent="0.25">
      <c r="A47" s="7" t="s">
        <v>24</v>
      </c>
      <c r="B47" s="8">
        <v>2769038</v>
      </c>
      <c r="C47" s="9">
        <v>2884296</v>
      </c>
      <c r="D47" s="9">
        <v>2769038</v>
      </c>
      <c r="E47" s="10">
        <v>2389606</v>
      </c>
      <c r="F47" s="66">
        <v>2587492</v>
      </c>
    </row>
    <row r="48" spans="1:6" x14ac:dyDescent="0.25">
      <c r="A48" s="7" t="s">
        <v>25</v>
      </c>
      <c r="B48" s="8">
        <v>2662146</v>
      </c>
      <c r="C48" s="9">
        <v>1089210</v>
      </c>
      <c r="D48" s="9">
        <v>2662146</v>
      </c>
      <c r="E48" s="10">
        <v>1271415</v>
      </c>
      <c r="F48" s="66">
        <v>1271415</v>
      </c>
    </row>
    <row r="49" spans="1:6" x14ac:dyDescent="0.25">
      <c r="A49" s="11"/>
      <c r="B49" s="67">
        <f t="shared" ref="B49:D49" si="4">SUM(B40:B48)+B35</f>
        <v>1323808807</v>
      </c>
      <c r="C49" s="67">
        <f>SUM(C40:C48)+C35+C38</f>
        <v>1236839324</v>
      </c>
      <c r="D49" s="67">
        <f t="shared" si="4"/>
        <v>1323808807</v>
      </c>
      <c r="E49" s="67">
        <f>SUM(E40:E48)+E35</f>
        <v>1370371528</v>
      </c>
      <c r="F49" s="67">
        <f>SUM(F40:F48)+F35</f>
        <v>1299816306</v>
      </c>
    </row>
    <row r="50" spans="1:6" x14ac:dyDescent="0.25">
      <c r="A50" s="11"/>
      <c r="B50" s="12"/>
      <c r="C50" s="13"/>
      <c r="D50" s="13"/>
      <c r="E50" s="32"/>
    </row>
    <row r="51" spans="1:6" ht="15.75" thickBot="1" x14ac:dyDescent="0.3">
      <c r="A51" s="35" t="s">
        <v>78</v>
      </c>
      <c r="B51" s="15">
        <f t="shared" ref="B51" si="5">B14/(B8/10)</f>
        <v>16.110830364422011</v>
      </c>
      <c r="C51" s="15">
        <f>C14/(C8/10)</f>
        <v>15.826256440646148</v>
      </c>
      <c r="D51" s="15">
        <f t="shared" ref="D51:F51" si="6">D14/(D8/10)</f>
        <v>16.110830364422011</v>
      </c>
      <c r="E51" s="15">
        <f t="shared" si="6"/>
        <v>16.319775760248341</v>
      </c>
      <c r="F51" s="15">
        <f t="shared" si="6"/>
        <v>16.518806557094077</v>
      </c>
    </row>
    <row r="52" spans="1:6" ht="15.75" x14ac:dyDescent="0.25">
      <c r="A52" s="35" t="s">
        <v>79</v>
      </c>
      <c r="B52" s="36">
        <f t="shared" ref="B52:F52" si="7">B8/10</f>
        <v>40877498</v>
      </c>
      <c r="C52" s="36">
        <f t="shared" si="7"/>
        <v>40877498</v>
      </c>
      <c r="D52" s="36">
        <f t="shared" si="7"/>
        <v>40877498</v>
      </c>
      <c r="E52" s="36">
        <f t="shared" si="7"/>
        <v>40877498</v>
      </c>
      <c r="F52" s="36">
        <f t="shared" si="7"/>
        <v>40877498</v>
      </c>
    </row>
    <row r="53" spans="1:6" ht="15.75" x14ac:dyDescent="0.25">
      <c r="A53" s="17"/>
      <c r="B53" s="18"/>
      <c r="C53" s="19"/>
      <c r="D53" s="19"/>
      <c r="E53" s="20"/>
    </row>
    <row r="54" spans="1:6" ht="16.5" thickBot="1" x14ac:dyDescent="0.3">
      <c r="A54" s="21"/>
      <c r="B54" s="22"/>
      <c r="C54" s="23"/>
      <c r="D54" s="23"/>
      <c r="E54" s="2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B40" sqref="B40"/>
    </sheetView>
  </sheetViews>
  <sheetFormatPr defaultRowHeight="15" x14ac:dyDescent="0.25"/>
  <cols>
    <col min="1" max="1" width="46.140625" style="3" customWidth="1"/>
    <col min="2" max="2" width="18.85546875" style="3" customWidth="1"/>
    <col min="3" max="4" width="14.28515625" style="3" bestFit="1" customWidth="1"/>
    <col min="5" max="5" width="14.85546875" style="3" customWidth="1"/>
    <col min="6" max="6" width="15" style="3" customWidth="1"/>
    <col min="7" max="8" width="9.140625" style="3"/>
    <col min="9" max="9" width="11.42578125" style="3" customWidth="1"/>
    <col min="10" max="16384" width="9.140625" style="3"/>
  </cols>
  <sheetData>
    <row r="1" spans="1:10" ht="18.75" x14ac:dyDescent="0.3">
      <c r="A1" s="4" t="s">
        <v>26</v>
      </c>
      <c r="B1" s="4"/>
    </row>
    <row r="2" spans="1:10" ht="15.75" x14ac:dyDescent="0.25">
      <c r="A2" s="57" t="s">
        <v>80</v>
      </c>
    </row>
    <row r="3" spans="1:10" ht="15.75" thickBot="1" x14ac:dyDescent="0.3">
      <c r="A3" s="24" t="s">
        <v>71</v>
      </c>
      <c r="B3" s="70" t="s">
        <v>99</v>
      </c>
      <c r="C3" s="70" t="s">
        <v>98</v>
      </c>
      <c r="D3" s="70" t="s">
        <v>109</v>
      </c>
      <c r="E3" s="70" t="s">
        <v>99</v>
      </c>
      <c r="F3" s="70" t="s">
        <v>98</v>
      </c>
    </row>
    <row r="4" spans="1:10" ht="15.75" x14ac:dyDescent="0.25">
      <c r="A4" s="37"/>
      <c r="B4" s="71">
        <v>43190</v>
      </c>
      <c r="C4" s="71">
        <v>43281</v>
      </c>
      <c r="D4" s="71">
        <v>43373</v>
      </c>
      <c r="E4" s="72">
        <v>43555</v>
      </c>
      <c r="F4" s="73">
        <v>43646</v>
      </c>
      <c r="I4" s="69"/>
      <c r="J4" s="68"/>
    </row>
    <row r="5" spans="1:10" ht="15.75" x14ac:dyDescent="0.25">
      <c r="A5" s="61" t="s">
        <v>81</v>
      </c>
      <c r="B5" s="58"/>
      <c r="C5" s="59"/>
      <c r="D5" s="59"/>
      <c r="E5" s="60"/>
    </row>
    <row r="6" spans="1:10" ht="15.75" x14ac:dyDescent="0.25">
      <c r="A6" s="16" t="s">
        <v>27</v>
      </c>
      <c r="B6" s="38">
        <v>1589391</v>
      </c>
      <c r="C6" s="39">
        <v>4037959</v>
      </c>
      <c r="D6" s="39">
        <v>1589391</v>
      </c>
      <c r="E6" s="40">
        <v>2584186</v>
      </c>
      <c r="F6" s="2">
        <v>5003086</v>
      </c>
    </row>
    <row r="7" spans="1:10" ht="15.75" x14ac:dyDescent="0.25">
      <c r="A7" s="16" t="s">
        <v>105</v>
      </c>
      <c r="B7" s="3">
        <v>1980241</v>
      </c>
      <c r="C7" s="39">
        <v>-7461352</v>
      </c>
      <c r="D7" s="39">
        <v>1980241</v>
      </c>
      <c r="E7" s="40">
        <v>-291369</v>
      </c>
      <c r="F7" s="2">
        <v>-373965</v>
      </c>
    </row>
    <row r="8" spans="1:10" ht="15.75" x14ac:dyDescent="0.25">
      <c r="A8" s="16" t="s">
        <v>28</v>
      </c>
      <c r="B8" s="38">
        <v>4316819</v>
      </c>
      <c r="C8" s="39">
        <v>8224510</v>
      </c>
      <c r="D8" s="39">
        <v>4316819</v>
      </c>
      <c r="E8" s="40">
        <v>3024818</v>
      </c>
      <c r="F8" s="2">
        <v>5888565</v>
      </c>
    </row>
    <row r="9" spans="1:10" ht="15.75" x14ac:dyDescent="0.25">
      <c r="A9" s="16" t="s">
        <v>29</v>
      </c>
      <c r="B9" s="38"/>
      <c r="C9" s="39"/>
      <c r="D9" s="39"/>
      <c r="E9" s="40"/>
      <c r="F9" s="2"/>
    </row>
    <row r="10" spans="1:10" ht="15.75" x14ac:dyDescent="0.25">
      <c r="A10" s="16" t="s">
        <v>111</v>
      </c>
      <c r="B10" s="38"/>
      <c r="C10" s="39">
        <v>2729</v>
      </c>
      <c r="D10" s="39"/>
      <c r="E10" s="40"/>
      <c r="F10" s="2"/>
    </row>
    <row r="11" spans="1:10" ht="15.75" x14ac:dyDescent="0.25">
      <c r="A11" s="16" t="s">
        <v>30</v>
      </c>
      <c r="B11" s="38">
        <v>158875</v>
      </c>
      <c r="C11" s="39">
        <v>408315</v>
      </c>
      <c r="D11" s="39">
        <v>158875</v>
      </c>
      <c r="E11" s="40">
        <v>60142</v>
      </c>
      <c r="F11" s="2">
        <v>149233</v>
      </c>
    </row>
    <row r="12" spans="1:10" ht="15.75" x14ac:dyDescent="0.25">
      <c r="A12" s="16" t="s">
        <v>31</v>
      </c>
      <c r="B12" s="38">
        <v>-14720257</v>
      </c>
      <c r="C12" s="39">
        <v>-8736843</v>
      </c>
      <c r="D12" s="39">
        <v>-14720257</v>
      </c>
      <c r="E12" s="40">
        <v>8013276</v>
      </c>
      <c r="F12" s="2">
        <v>-3471424</v>
      </c>
    </row>
    <row r="13" spans="1:10" ht="15.75" x14ac:dyDescent="0.25">
      <c r="A13" s="61" t="s">
        <v>32</v>
      </c>
      <c r="B13" s="41">
        <f>102493462+14543290+10475686</f>
        <v>127512438</v>
      </c>
      <c r="C13" s="41">
        <v>199746817</v>
      </c>
      <c r="D13" s="41">
        <f>102493462+14543290+10475686</f>
        <v>127512438</v>
      </c>
      <c r="E13" s="41">
        <f>46985310+15375788+31010489</f>
        <v>93371587</v>
      </c>
      <c r="F13" s="41">
        <f>115793597+27649105+41065786</f>
        <v>184508488</v>
      </c>
    </row>
    <row r="14" spans="1:10" ht="15.75" x14ac:dyDescent="0.25">
      <c r="A14" s="16" t="s">
        <v>33</v>
      </c>
      <c r="B14" s="38"/>
      <c r="C14" s="39"/>
      <c r="D14" s="39"/>
      <c r="E14" s="40"/>
      <c r="F14" s="2"/>
    </row>
    <row r="15" spans="1:10" ht="15.75" x14ac:dyDescent="0.25">
      <c r="A15" s="16" t="s">
        <v>34</v>
      </c>
      <c r="B15" s="38"/>
      <c r="C15" s="39"/>
      <c r="D15" s="39"/>
      <c r="E15" s="40"/>
      <c r="F15" s="2"/>
    </row>
    <row r="16" spans="1:10" ht="15.75" x14ac:dyDescent="0.25">
      <c r="A16" s="16" t="s">
        <v>35</v>
      </c>
      <c r="B16" s="38"/>
      <c r="C16" s="39"/>
      <c r="D16" s="39"/>
      <c r="E16" s="40"/>
      <c r="F16" s="2"/>
    </row>
    <row r="17" spans="1:7" ht="15.75" x14ac:dyDescent="0.25">
      <c r="A17" s="16" t="s">
        <v>36</v>
      </c>
      <c r="B17" s="38"/>
      <c r="C17" s="39"/>
      <c r="D17" s="39"/>
      <c r="E17" s="40"/>
      <c r="F17" s="2"/>
    </row>
    <row r="18" spans="1:7" ht="15.75" x14ac:dyDescent="0.25">
      <c r="A18" s="16" t="s">
        <v>37</v>
      </c>
      <c r="B18" s="38"/>
      <c r="C18" s="39"/>
      <c r="D18" s="39"/>
      <c r="E18" s="40"/>
      <c r="F18" s="2"/>
    </row>
    <row r="19" spans="1:7" ht="15.75" x14ac:dyDescent="0.25">
      <c r="A19" s="17"/>
      <c r="B19" s="41">
        <f>SUM(B6:B13)</f>
        <v>120837507</v>
      </c>
      <c r="C19" s="41">
        <f>SUM(C6:C13)</f>
        <v>196222135</v>
      </c>
      <c r="D19" s="41">
        <f>SUM(D6:D13)</f>
        <v>120837507</v>
      </c>
      <c r="E19" s="41">
        <f>SUM(E6:E13)</f>
        <v>106762640</v>
      </c>
      <c r="F19" s="41">
        <f>SUM(F6:F13)</f>
        <v>191703983</v>
      </c>
    </row>
    <row r="20" spans="1:7" ht="15.75" x14ac:dyDescent="0.25">
      <c r="A20" s="17"/>
      <c r="B20" s="41"/>
      <c r="C20" s="41"/>
      <c r="D20" s="41"/>
      <c r="E20" s="41"/>
      <c r="F20" s="2"/>
    </row>
    <row r="21" spans="1:7" ht="15.75" x14ac:dyDescent="0.25">
      <c r="A21" s="61" t="s">
        <v>82</v>
      </c>
      <c r="B21" s="41">
        <f>31010489+30398077+27184444+4897967+4538486</f>
        <v>98029463</v>
      </c>
      <c r="C21" s="41">
        <f>41065786+45484163+58403372+8912423+35457967</f>
        <v>189323711</v>
      </c>
      <c r="D21" s="41">
        <f>31010489+30398077+27184444+4897967+4538486</f>
        <v>98029463</v>
      </c>
      <c r="E21" s="41">
        <f>18802189+25796432+41203415+4578437-6337277</f>
        <v>84043196</v>
      </c>
      <c r="F21" s="41">
        <f>43274944+59685878+8206662-6196814</f>
        <v>104970670</v>
      </c>
      <c r="G21" s="41">
        <f t="shared" ref="G21" si="0">SUM(G22:G35)</f>
        <v>0</v>
      </c>
    </row>
    <row r="22" spans="1:7" ht="21" customHeight="1" x14ac:dyDescent="0.25">
      <c r="A22" s="16" t="s">
        <v>38</v>
      </c>
      <c r="B22" s="38"/>
      <c r="C22" s="39" t="s">
        <v>110</v>
      </c>
      <c r="D22" s="39"/>
      <c r="E22" s="40"/>
      <c r="F22" s="2"/>
    </row>
    <row r="23" spans="1:7" ht="15.75" x14ac:dyDescent="0.25">
      <c r="A23" s="16" t="s">
        <v>39</v>
      </c>
      <c r="B23" s="38"/>
      <c r="C23" s="39"/>
      <c r="D23" s="39"/>
      <c r="E23" s="40"/>
      <c r="F23" s="2"/>
    </row>
    <row r="24" spans="1:7" ht="15.75" x14ac:dyDescent="0.25">
      <c r="A24" s="16" t="s">
        <v>40</v>
      </c>
      <c r="B24" s="38"/>
      <c r="C24" s="39"/>
      <c r="D24" s="39"/>
      <c r="E24" s="40"/>
      <c r="F24" s="2"/>
    </row>
    <row r="25" spans="1:7" ht="15.75" x14ac:dyDescent="0.25">
      <c r="A25" s="16" t="s">
        <v>41</v>
      </c>
      <c r="B25" s="38"/>
      <c r="C25" s="39"/>
      <c r="D25" s="39"/>
      <c r="E25" s="40"/>
      <c r="F25" s="2"/>
    </row>
    <row r="26" spans="1:7" ht="15.75" x14ac:dyDescent="0.25">
      <c r="A26" s="16" t="s">
        <v>42</v>
      </c>
      <c r="B26" s="38"/>
      <c r="C26" s="39"/>
      <c r="D26" s="39"/>
      <c r="E26" s="40"/>
      <c r="F26" s="2"/>
    </row>
    <row r="27" spans="1:7" ht="15.75" x14ac:dyDescent="0.25">
      <c r="A27" s="16" t="s">
        <v>43</v>
      </c>
      <c r="B27" s="38"/>
      <c r="C27" s="39"/>
      <c r="D27" s="39"/>
      <c r="E27" s="40"/>
      <c r="F27" s="2"/>
    </row>
    <row r="28" spans="1:7" ht="15.75" x14ac:dyDescent="0.25">
      <c r="A28" s="16" t="s">
        <v>44</v>
      </c>
      <c r="B28" s="38"/>
      <c r="C28" s="39"/>
      <c r="D28" s="39"/>
      <c r="E28" s="40"/>
      <c r="F28" s="2"/>
    </row>
    <row r="29" spans="1:7" ht="15.75" x14ac:dyDescent="0.25">
      <c r="A29" s="16" t="s">
        <v>45</v>
      </c>
      <c r="B29" s="38"/>
      <c r="C29" s="39"/>
      <c r="D29" s="39"/>
      <c r="E29" s="40"/>
      <c r="F29" s="2"/>
    </row>
    <row r="30" spans="1:7" ht="15.75" x14ac:dyDescent="0.25">
      <c r="A30" s="16" t="s">
        <v>46</v>
      </c>
      <c r="B30" s="38"/>
      <c r="C30" s="39"/>
      <c r="D30" s="39"/>
      <c r="E30" s="40"/>
      <c r="F30" s="2"/>
    </row>
    <row r="31" spans="1:7" ht="15.75" x14ac:dyDescent="0.25">
      <c r="A31" s="16" t="s">
        <v>47</v>
      </c>
      <c r="B31" s="38"/>
      <c r="C31" s="39"/>
      <c r="D31" s="39"/>
      <c r="E31" s="40"/>
      <c r="F31" s="2"/>
    </row>
    <row r="32" spans="1:7" ht="15.75" x14ac:dyDescent="0.25">
      <c r="A32" s="16" t="s">
        <v>48</v>
      </c>
      <c r="B32" s="38"/>
      <c r="C32" s="39"/>
      <c r="D32" s="39"/>
      <c r="E32" s="40"/>
      <c r="F32" s="2"/>
    </row>
    <row r="33" spans="1:6" ht="15.75" x14ac:dyDescent="0.25">
      <c r="A33" s="16" t="s">
        <v>49</v>
      </c>
      <c r="B33" s="38"/>
      <c r="C33" s="39"/>
      <c r="D33" s="39"/>
      <c r="E33" s="40"/>
      <c r="F33" s="2"/>
    </row>
    <row r="34" spans="1:6" ht="15.75" x14ac:dyDescent="0.25">
      <c r="A34" s="16" t="s">
        <v>50</v>
      </c>
      <c r="B34" s="38"/>
      <c r="C34" s="39"/>
      <c r="D34" s="39"/>
      <c r="E34" s="40"/>
      <c r="F34" s="2"/>
    </row>
    <row r="35" spans="1:6" ht="15.75" x14ac:dyDescent="0.25">
      <c r="A35" s="16" t="s">
        <v>51</v>
      </c>
      <c r="B35" s="38"/>
      <c r="C35" s="39"/>
      <c r="D35" s="39"/>
      <c r="E35" s="40"/>
      <c r="F35" s="2"/>
    </row>
    <row r="36" spans="1:6" ht="15.75" x14ac:dyDescent="0.25">
      <c r="A36" s="35" t="s">
        <v>83</v>
      </c>
      <c r="B36" s="41">
        <f t="shared" ref="B36:F36" si="1">B19-B21</f>
        <v>22808044</v>
      </c>
      <c r="C36" s="41">
        <f t="shared" si="1"/>
        <v>6898424</v>
      </c>
      <c r="D36" s="41">
        <f t="shared" si="1"/>
        <v>22808044</v>
      </c>
      <c r="E36" s="41">
        <f t="shared" si="1"/>
        <v>22719444</v>
      </c>
      <c r="F36" s="41">
        <f t="shared" si="1"/>
        <v>86733313</v>
      </c>
    </row>
    <row r="37" spans="1:6" ht="15.75" x14ac:dyDescent="0.25">
      <c r="A37" s="30" t="s">
        <v>52</v>
      </c>
      <c r="B37" s="38"/>
      <c r="C37" s="39"/>
      <c r="D37" s="39"/>
      <c r="E37" s="40"/>
      <c r="F37" s="2">
        <v>46375967</v>
      </c>
    </row>
    <row r="38" spans="1:6" ht="15.75" x14ac:dyDescent="0.25">
      <c r="A38" s="30" t="s">
        <v>84</v>
      </c>
      <c r="B38" s="41">
        <v>7021642</v>
      </c>
      <c r="C38" s="39">
        <v>2520487</v>
      </c>
      <c r="D38" s="39">
        <v>7021642</v>
      </c>
      <c r="E38" s="40">
        <v>3845216</v>
      </c>
      <c r="F38" s="2">
        <v>1949891</v>
      </c>
    </row>
    <row r="39" spans="1:6" ht="15.75" x14ac:dyDescent="0.25">
      <c r="A39" s="30" t="s">
        <v>106</v>
      </c>
      <c r="B39" s="38">
        <v>1504512</v>
      </c>
      <c r="C39" s="39">
        <v>1728719</v>
      </c>
      <c r="D39" s="39">
        <v>1504512</v>
      </c>
      <c r="E39" s="40">
        <v>1041279</v>
      </c>
      <c r="F39" s="2">
        <v>12438625</v>
      </c>
    </row>
    <row r="40" spans="1:6" ht="15.75" x14ac:dyDescent="0.25">
      <c r="A40" s="35" t="s">
        <v>85</v>
      </c>
      <c r="B40" s="41">
        <f t="shared" ref="B40:F40" si="2">B36-B38-B39-B37</f>
        <v>14281890</v>
      </c>
      <c r="C40" s="41">
        <f t="shared" si="2"/>
        <v>2649218</v>
      </c>
      <c r="D40" s="41">
        <f t="shared" si="2"/>
        <v>14281890</v>
      </c>
      <c r="E40" s="41">
        <f t="shared" si="2"/>
        <v>17832949</v>
      </c>
      <c r="F40" s="41">
        <f t="shared" si="2"/>
        <v>25968830</v>
      </c>
    </row>
    <row r="41" spans="1:6" ht="15.75" x14ac:dyDescent="0.25">
      <c r="A41" s="62"/>
      <c r="B41" s="41"/>
      <c r="C41" s="41"/>
      <c r="D41" s="41"/>
      <c r="E41" s="41"/>
      <c r="F41" s="2"/>
    </row>
    <row r="42" spans="1:6" ht="16.5" thickBot="1" x14ac:dyDescent="0.3">
      <c r="A42" s="35" t="s">
        <v>86</v>
      </c>
      <c r="B42" s="23">
        <f>B40/('1'!B8/10)</f>
        <v>0.34938268482087625</v>
      </c>
      <c r="C42" s="23">
        <f>C40/('1'!C8/10)</f>
        <v>6.4808712118339537E-2</v>
      </c>
      <c r="D42" s="23">
        <f>D40/('1'!D8/10)</f>
        <v>0.34938268482087625</v>
      </c>
      <c r="E42" s="23">
        <f>E40/('1'!E8/10)</f>
        <v>0.43625343703765823</v>
      </c>
      <c r="F42" s="23">
        <f>F40/('1'!F8/10)</f>
        <v>0.63528423388339472</v>
      </c>
    </row>
    <row r="43" spans="1:6" x14ac:dyDescent="0.25">
      <c r="A43" s="63" t="s">
        <v>87</v>
      </c>
      <c r="B43" s="3">
        <f>'1'!B8/10</f>
        <v>40877498</v>
      </c>
      <c r="C43" s="3">
        <f>'1'!C8/10</f>
        <v>40877498</v>
      </c>
      <c r="D43" s="3">
        <f>'1'!D8/10</f>
        <v>40877498</v>
      </c>
      <c r="E43" s="3">
        <f>'1'!E8/10</f>
        <v>40877498</v>
      </c>
      <c r="F43" s="3">
        <f>'1'!F8/10</f>
        <v>40877498</v>
      </c>
    </row>
    <row r="44" spans="1:6" ht="15.75" x14ac:dyDescent="0.25">
      <c r="A44" s="42"/>
      <c r="B44" s="43"/>
      <c r="C44" s="44"/>
      <c r="D44" s="44"/>
      <c r="E44" s="45"/>
    </row>
    <row r="45" spans="1:6" ht="15.75" x14ac:dyDescent="0.25">
      <c r="A45" s="46"/>
      <c r="B45" s="47"/>
      <c r="C45" s="48"/>
      <c r="D45" s="48"/>
      <c r="E45" s="49"/>
    </row>
    <row r="46" spans="1:6" ht="15.75" x14ac:dyDescent="0.25">
      <c r="A46" s="46"/>
      <c r="B46" s="47"/>
      <c r="C46" s="48"/>
      <c r="D46" s="48"/>
      <c r="E46" s="49"/>
    </row>
    <row r="47" spans="1:6" ht="15.75" x14ac:dyDescent="0.25">
      <c r="A47" s="46"/>
      <c r="B47" s="47"/>
      <c r="C47" s="48"/>
      <c r="D47" s="48"/>
      <c r="E47" s="49"/>
    </row>
    <row r="48" spans="1:6" ht="15.75" x14ac:dyDescent="0.25">
      <c r="A48" s="42"/>
      <c r="B48" s="43"/>
      <c r="C48" s="50"/>
      <c r="D48" s="44"/>
      <c r="E48" s="45"/>
    </row>
    <row r="49" spans="1:5" ht="16.5" thickBot="1" x14ac:dyDescent="0.3">
      <c r="A49" s="46"/>
      <c r="B49" s="47"/>
      <c r="C49" s="48"/>
      <c r="D49" s="48"/>
      <c r="E49" s="49"/>
    </row>
    <row r="50" spans="1:5" ht="16.5" thickBot="1" x14ac:dyDescent="0.3">
      <c r="A50" s="42"/>
      <c r="B50" s="43"/>
      <c r="C50" s="51"/>
      <c r="D50" s="52"/>
      <c r="E50" s="53"/>
    </row>
    <row r="51" spans="1:5" ht="16.5" thickBot="1" x14ac:dyDescent="0.3">
      <c r="A51" s="54"/>
      <c r="B51" s="55"/>
      <c r="C51" s="56"/>
      <c r="D51" s="56"/>
      <c r="E51" s="5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A34" sqref="A34"/>
    </sheetView>
  </sheetViews>
  <sheetFormatPr defaultRowHeight="15" x14ac:dyDescent="0.25"/>
  <cols>
    <col min="1" max="1" width="49" style="1" customWidth="1"/>
    <col min="2" max="2" width="14.5703125" style="1" bestFit="1" customWidth="1"/>
    <col min="3" max="3" width="13.140625" style="1" bestFit="1" customWidth="1"/>
    <col min="4" max="4" width="18.140625" style="1" bestFit="1" customWidth="1"/>
    <col min="5" max="5" width="16.140625" style="1" customWidth="1"/>
    <col min="6" max="6" width="16" style="1" bestFit="1" customWidth="1"/>
    <col min="7" max="16384" width="9.140625" style="1"/>
  </cols>
  <sheetData>
    <row r="1" spans="1:6" ht="18.75" x14ac:dyDescent="0.3">
      <c r="A1" s="4" t="s">
        <v>26</v>
      </c>
      <c r="B1" s="4"/>
    </row>
    <row r="2" spans="1:6" ht="15.75" x14ac:dyDescent="0.25">
      <c r="A2" s="57" t="s">
        <v>88</v>
      </c>
      <c r="B2" s="5"/>
    </row>
    <row r="3" spans="1:6" ht="15.75" thickBot="1" x14ac:dyDescent="0.3">
      <c r="A3" s="24" t="s">
        <v>71</v>
      </c>
      <c r="B3" s="70" t="s">
        <v>99</v>
      </c>
      <c r="C3" s="70" t="s">
        <v>98</v>
      </c>
      <c r="D3" s="70" t="s">
        <v>109</v>
      </c>
      <c r="E3" s="70" t="s">
        <v>99</v>
      </c>
      <c r="F3" s="70" t="s">
        <v>98</v>
      </c>
    </row>
    <row r="4" spans="1:6" ht="15.75" x14ac:dyDescent="0.25">
      <c r="A4" s="64"/>
      <c r="B4" s="71">
        <v>43190</v>
      </c>
      <c r="C4" s="71">
        <v>43281</v>
      </c>
      <c r="D4" s="71">
        <v>43373</v>
      </c>
      <c r="E4" s="72">
        <v>43555</v>
      </c>
      <c r="F4" s="73">
        <v>43646</v>
      </c>
    </row>
    <row r="5" spans="1:6" x14ac:dyDescent="0.25">
      <c r="A5" s="35" t="s">
        <v>89</v>
      </c>
      <c r="B5" s="65"/>
      <c r="C5" s="26"/>
      <c r="D5" s="26"/>
      <c r="E5" s="27"/>
    </row>
    <row r="6" spans="1:6" x14ac:dyDescent="0.25">
      <c r="A6" s="7" t="s">
        <v>53</v>
      </c>
      <c r="B6" s="8">
        <v>224395225</v>
      </c>
      <c r="C6" s="9"/>
      <c r="D6" s="9">
        <v>224395225</v>
      </c>
      <c r="E6" s="10">
        <v>189370507</v>
      </c>
      <c r="F6" s="74"/>
    </row>
    <row r="7" spans="1:6" x14ac:dyDescent="0.25">
      <c r="A7" s="7" t="s">
        <v>54</v>
      </c>
      <c r="B7" s="8"/>
      <c r="C7" s="9"/>
      <c r="D7" s="9"/>
      <c r="E7" s="10"/>
      <c r="F7" s="74"/>
    </row>
    <row r="8" spans="1:6" x14ac:dyDescent="0.25">
      <c r="A8" s="7" t="s">
        <v>55</v>
      </c>
      <c r="B8" s="8"/>
      <c r="C8" s="9"/>
      <c r="D8" s="9"/>
      <c r="E8" s="10"/>
      <c r="F8" s="74"/>
    </row>
    <row r="9" spans="1:6" x14ac:dyDescent="0.25">
      <c r="A9" s="7" t="s">
        <v>56</v>
      </c>
      <c r="B9" s="8"/>
      <c r="C9" s="9"/>
      <c r="D9" s="9"/>
      <c r="E9" s="10"/>
      <c r="F9" s="74"/>
    </row>
    <row r="10" spans="1:6" x14ac:dyDescent="0.25">
      <c r="A10" s="7" t="s">
        <v>57</v>
      </c>
      <c r="B10" s="8"/>
      <c r="C10" s="9">
        <v>342298316</v>
      </c>
      <c r="D10" s="9"/>
      <c r="E10" s="10"/>
      <c r="F10" s="74">
        <v>361712963</v>
      </c>
    </row>
    <row r="11" spans="1:6" x14ac:dyDescent="0.25">
      <c r="A11" s="7" t="s">
        <v>58</v>
      </c>
      <c r="B11" s="8">
        <v>-6585317</v>
      </c>
      <c r="C11" s="9">
        <v>-45470648</v>
      </c>
      <c r="D11" s="9">
        <v>-6585317</v>
      </c>
      <c r="E11" s="10">
        <v>-18745963</v>
      </c>
      <c r="F11" s="74">
        <v>-34954658</v>
      </c>
    </row>
    <row r="12" spans="1:6" x14ac:dyDescent="0.25">
      <c r="A12" s="7" t="s">
        <v>59</v>
      </c>
      <c r="B12" s="8">
        <v>-128813744</v>
      </c>
      <c r="C12" s="9">
        <v>-326917412</v>
      </c>
      <c r="D12" s="9">
        <v>-128813744</v>
      </c>
      <c r="E12" s="10">
        <v>-114716309</v>
      </c>
      <c r="F12" s="74">
        <v>-277652603</v>
      </c>
    </row>
    <row r="13" spans="1:6" x14ac:dyDescent="0.25">
      <c r="A13" s="11"/>
      <c r="B13" s="12">
        <f t="shared" ref="B13:F13" si="0">SUM(B6:B12)</f>
        <v>88996164</v>
      </c>
      <c r="C13" s="12">
        <f t="shared" si="0"/>
        <v>-30089744</v>
      </c>
      <c r="D13" s="12">
        <f t="shared" si="0"/>
        <v>88996164</v>
      </c>
      <c r="E13" s="12">
        <f t="shared" si="0"/>
        <v>55908235</v>
      </c>
      <c r="F13" s="12">
        <f t="shared" si="0"/>
        <v>49105702</v>
      </c>
    </row>
    <row r="14" spans="1:6" x14ac:dyDescent="0.25">
      <c r="A14" s="35" t="s">
        <v>90</v>
      </c>
      <c r="B14" s="12"/>
      <c r="C14" s="12"/>
      <c r="D14" s="12"/>
      <c r="E14" s="12"/>
      <c r="F14" s="12"/>
    </row>
    <row r="15" spans="1:6" x14ac:dyDescent="0.25">
      <c r="A15" s="7" t="s">
        <v>60</v>
      </c>
      <c r="B15" s="8"/>
      <c r="C15" s="9">
        <v>-127250</v>
      </c>
      <c r="D15" s="9"/>
      <c r="E15" s="10">
        <v>-93840</v>
      </c>
      <c r="F15" s="74">
        <v>291395</v>
      </c>
    </row>
    <row r="16" spans="1:6" x14ac:dyDescent="0.25">
      <c r="A16" s="7" t="s">
        <v>61</v>
      </c>
      <c r="B16" s="8"/>
      <c r="C16" s="9">
        <v>-52800000</v>
      </c>
      <c r="D16" s="9"/>
      <c r="E16" s="10"/>
      <c r="F16" s="74">
        <v>-40000000</v>
      </c>
    </row>
    <row r="17" spans="1:6" x14ac:dyDescent="0.25">
      <c r="A17" s="7" t="s">
        <v>62</v>
      </c>
      <c r="B17" s="8">
        <v>-106750</v>
      </c>
      <c r="C17" s="9"/>
      <c r="D17" s="9">
        <v>-106750</v>
      </c>
      <c r="E17" s="10"/>
      <c r="F17" s="74"/>
    </row>
    <row r="18" spans="1:6" x14ac:dyDescent="0.25">
      <c r="A18" s="7" t="s">
        <v>63</v>
      </c>
      <c r="B18" s="8">
        <v>11700</v>
      </c>
      <c r="C18" s="9">
        <v>210064</v>
      </c>
      <c r="D18" s="9">
        <v>11700</v>
      </c>
      <c r="E18" s="10">
        <v>291395</v>
      </c>
      <c r="F18" s="74">
        <v>38037095</v>
      </c>
    </row>
    <row r="19" spans="1:6" x14ac:dyDescent="0.25">
      <c r="A19" s="7" t="s">
        <v>64</v>
      </c>
      <c r="B19" s="8"/>
      <c r="C19" s="9"/>
      <c r="D19" s="9"/>
      <c r="E19" s="10"/>
      <c r="F19" s="74"/>
    </row>
    <row r="20" spans="1:6" x14ac:dyDescent="0.25">
      <c r="A20" s="7" t="s">
        <v>65</v>
      </c>
      <c r="B20" s="8">
        <v>6339138</v>
      </c>
      <c r="C20" s="9">
        <v>86530225</v>
      </c>
      <c r="D20" s="9">
        <v>6339138</v>
      </c>
      <c r="E20" s="10">
        <v>8143122</v>
      </c>
      <c r="F20" s="74">
        <v>-44741667</v>
      </c>
    </row>
    <row r="21" spans="1:6" x14ac:dyDescent="0.25">
      <c r="A21" s="7" t="s">
        <v>107</v>
      </c>
      <c r="B21" s="8"/>
      <c r="C21" s="9">
        <v>128644478</v>
      </c>
      <c r="D21" s="9"/>
      <c r="E21" s="10"/>
      <c r="F21" s="74">
        <v>28000000</v>
      </c>
    </row>
    <row r="22" spans="1:6" x14ac:dyDescent="0.25">
      <c r="A22" s="7" t="s">
        <v>66</v>
      </c>
      <c r="B22" s="8">
        <v>2391592</v>
      </c>
      <c r="C22" s="9">
        <v>4944207</v>
      </c>
      <c r="D22" s="9">
        <v>2391592</v>
      </c>
      <c r="E22" s="10">
        <v>948260</v>
      </c>
      <c r="F22" s="74">
        <v>2822557</v>
      </c>
    </row>
    <row r="23" spans="1:6" x14ac:dyDescent="0.25">
      <c r="A23" s="7" t="s">
        <v>67</v>
      </c>
      <c r="B23" s="8">
        <v>-99238399</v>
      </c>
      <c r="C23" s="9">
        <v>-161234692</v>
      </c>
      <c r="D23" s="9">
        <v>-99238399</v>
      </c>
      <c r="E23" s="10">
        <v>-41234517</v>
      </c>
      <c r="F23" s="74">
        <v>-163340</v>
      </c>
    </row>
    <row r="24" spans="1:6" x14ac:dyDescent="0.25">
      <c r="A24" s="7" t="s">
        <v>68</v>
      </c>
      <c r="B24" s="8">
        <v>1271512</v>
      </c>
      <c r="C24" s="9">
        <v>3230366</v>
      </c>
      <c r="D24" s="9">
        <v>1271512</v>
      </c>
      <c r="E24" s="10">
        <v>2067358</v>
      </c>
      <c r="F24" s="74">
        <v>4002478</v>
      </c>
    </row>
    <row r="25" spans="1:6" x14ac:dyDescent="0.25">
      <c r="A25" s="11"/>
      <c r="B25" s="12">
        <f t="shared" ref="B25:D25" si="1">SUM(B15:B24)</f>
        <v>-89331207</v>
      </c>
      <c r="C25" s="12">
        <f t="shared" si="1"/>
        <v>9397398</v>
      </c>
      <c r="D25" s="12">
        <f t="shared" si="1"/>
        <v>-89331207</v>
      </c>
      <c r="E25" s="12">
        <f>SUM(E15:E24)</f>
        <v>-29878222</v>
      </c>
      <c r="F25" s="12">
        <f>SUM(F15:F24)</f>
        <v>-11751482</v>
      </c>
    </row>
    <row r="26" spans="1:6" x14ac:dyDescent="0.25">
      <c r="A26" s="35" t="s">
        <v>91</v>
      </c>
      <c r="B26" s="12"/>
      <c r="C26" s="12"/>
      <c r="D26" s="12"/>
      <c r="E26" s="12"/>
      <c r="F26" s="74"/>
    </row>
    <row r="27" spans="1:6" x14ac:dyDescent="0.25">
      <c r="A27" s="7" t="s">
        <v>69</v>
      </c>
      <c r="B27" s="8">
        <v>0</v>
      </c>
      <c r="C27" s="9">
        <v>-61316247</v>
      </c>
      <c r="D27" s="9"/>
      <c r="E27" s="10"/>
      <c r="F27" s="74">
        <v>-40877498</v>
      </c>
    </row>
    <row r="28" spans="1:6" x14ac:dyDescent="0.25">
      <c r="A28" s="11"/>
      <c r="B28" s="12">
        <f>B27</f>
        <v>0</v>
      </c>
      <c r="C28" s="12">
        <f t="shared" ref="C28:F28" si="2">C27</f>
        <v>-61316247</v>
      </c>
      <c r="D28" s="12">
        <f t="shared" si="2"/>
        <v>0</v>
      </c>
      <c r="E28" s="12">
        <f t="shared" si="2"/>
        <v>0</v>
      </c>
      <c r="F28" s="12">
        <f t="shared" si="2"/>
        <v>-40877498</v>
      </c>
    </row>
    <row r="29" spans="1:6" x14ac:dyDescent="0.25">
      <c r="A29" s="24" t="s">
        <v>92</v>
      </c>
      <c r="B29" s="12">
        <f t="shared" ref="B29:E29" si="3">B28+B25+B13</f>
        <v>-335043</v>
      </c>
      <c r="C29" s="12">
        <f t="shared" si="3"/>
        <v>-82008593</v>
      </c>
      <c r="D29" s="12">
        <f t="shared" si="3"/>
        <v>-335043</v>
      </c>
      <c r="E29" s="12">
        <f t="shared" si="3"/>
        <v>26030013</v>
      </c>
      <c r="F29" s="12">
        <f>F13+F25+F28</f>
        <v>-3523278</v>
      </c>
    </row>
    <row r="30" spans="1:6" x14ac:dyDescent="0.25">
      <c r="A30" s="63" t="s">
        <v>93</v>
      </c>
      <c r="B30" s="8">
        <v>214469505</v>
      </c>
      <c r="C30" s="9">
        <v>214469505</v>
      </c>
      <c r="D30" s="9">
        <v>214469505</v>
      </c>
      <c r="E30" s="10">
        <v>145698895</v>
      </c>
      <c r="F30" s="74">
        <v>145698895</v>
      </c>
    </row>
    <row r="31" spans="1:6" x14ac:dyDescent="0.25">
      <c r="A31" s="35" t="s">
        <v>94</v>
      </c>
      <c r="B31" s="12">
        <f t="shared" ref="B31:F31" si="4">B29+B30</f>
        <v>214134462</v>
      </c>
      <c r="C31" s="12">
        <f t="shared" si="4"/>
        <v>132460912</v>
      </c>
      <c r="D31" s="12">
        <f t="shared" si="4"/>
        <v>214134462</v>
      </c>
      <c r="E31" s="12">
        <f>E29+E30</f>
        <v>171728908</v>
      </c>
      <c r="F31" s="12">
        <f t="shared" si="4"/>
        <v>142175617</v>
      </c>
    </row>
    <row r="32" spans="1:6" x14ac:dyDescent="0.25">
      <c r="A32" s="62"/>
      <c r="B32" s="12"/>
      <c r="C32" s="12"/>
      <c r="D32" s="12"/>
      <c r="E32" s="12"/>
      <c r="F32" s="74"/>
    </row>
    <row r="33" spans="1:6" ht="15.75" thickBot="1" x14ac:dyDescent="0.3">
      <c r="A33" s="35" t="s">
        <v>95</v>
      </c>
      <c r="B33" s="15">
        <f>B13/('1'!B8/10)</f>
        <v>2.1771431314118099</v>
      </c>
      <c r="C33" s="15">
        <f>C13/('1'!C8/10)</f>
        <v>-0.73609554087679241</v>
      </c>
      <c r="D33" s="15">
        <f>D13/('1'!D8/10)</f>
        <v>2.1771431314118099</v>
      </c>
      <c r="E33" s="15">
        <f>E13/('1'!E8/10)</f>
        <v>1.3677019811731139</v>
      </c>
      <c r="F33" s="15">
        <f>F13/('1'!F8/10)</f>
        <v>1.2012893254866039</v>
      </c>
    </row>
    <row r="34" spans="1:6" x14ac:dyDescent="0.25">
      <c r="A34" s="35" t="s">
        <v>96</v>
      </c>
      <c r="B34" s="1">
        <f>'1'!B8/10</f>
        <v>40877498</v>
      </c>
      <c r="C34" s="1">
        <f>'1'!C8/10</f>
        <v>40877498</v>
      </c>
      <c r="D34" s="1">
        <f>'1'!D8/10</f>
        <v>40877498</v>
      </c>
      <c r="E34" s="1">
        <f>'1'!E8/10</f>
        <v>40877498</v>
      </c>
      <c r="F34" s="1">
        <f>'1'!F8/10</f>
        <v>40877498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2020-04-12T06:08:12Z</dcterms:modified>
</cp:coreProperties>
</file>