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uri="GoogleSheetsCustomDataVersion1">
      <go:sheetsCustomData xmlns:go="http://customooxmlschemas.google.com/" r:id="rId8" roundtripDataSignature="AMtx7mhJuYADcSY59QjfYhGiS8JnBHgtyw=="/>
    </ext>
  </extLst>
</workbook>
</file>

<file path=xl/calcChain.xml><?xml version="1.0" encoding="utf-8"?>
<calcChain xmlns="http://schemas.openxmlformats.org/spreadsheetml/2006/main">
  <c r="F9" i="4" l="1"/>
  <c r="B9" i="4"/>
  <c r="D8" i="4"/>
  <c r="C8" i="4"/>
  <c r="H32" i="3"/>
  <c r="G32" i="3"/>
  <c r="F32" i="3"/>
  <c r="E32" i="3"/>
  <c r="D32" i="3"/>
  <c r="C32" i="3"/>
  <c r="B32" i="3"/>
  <c r="H31" i="3"/>
  <c r="G31" i="3"/>
  <c r="E31" i="3"/>
  <c r="D31" i="3"/>
  <c r="C31" i="3"/>
  <c r="E25" i="3"/>
  <c r="E28" i="3" s="1"/>
  <c r="H23" i="3"/>
  <c r="G23" i="3"/>
  <c r="F23" i="3"/>
  <c r="E23" i="3"/>
  <c r="D23" i="3"/>
  <c r="C23" i="3"/>
  <c r="B23" i="3"/>
  <c r="H17" i="3"/>
  <c r="G17" i="3"/>
  <c r="F17" i="3"/>
  <c r="E17" i="3"/>
  <c r="D17" i="3"/>
  <c r="C17" i="3"/>
  <c r="B17" i="3"/>
  <c r="H12" i="3"/>
  <c r="H25" i="3" s="1"/>
  <c r="H28" i="3" s="1"/>
  <c r="G12" i="3"/>
  <c r="G25" i="3" s="1"/>
  <c r="G28" i="3" s="1"/>
  <c r="F12" i="3"/>
  <c r="F31" i="3" s="1"/>
  <c r="E12" i="3"/>
  <c r="D12" i="3"/>
  <c r="D25" i="3" s="1"/>
  <c r="D28" i="3" s="1"/>
  <c r="C12" i="3"/>
  <c r="C25" i="3" s="1"/>
  <c r="C28" i="3" s="1"/>
  <c r="B12" i="3"/>
  <c r="B31" i="3" s="1"/>
  <c r="H31" i="2"/>
  <c r="G31" i="2"/>
  <c r="F31" i="2"/>
  <c r="E31" i="2"/>
  <c r="D31" i="2"/>
  <c r="C31" i="2"/>
  <c r="B31" i="2"/>
  <c r="H24" i="2"/>
  <c r="G24" i="2"/>
  <c r="F24" i="2"/>
  <c r="E24" i="2"/>
  <c r="D24" i="2"/>
  <c r="C24" i="2"/>
  <c r="B24" i="2"/>
  <c r="H20" i="2"/>
  <c r="H22" i="2" s="1"/>
  <c r="H27" i="2" s="1"/>
  <c r="H30" i="2" s="1"/>
  <c r="D20" i="2"/>
  <c r="D22" i="2" s="1"/>
  <c r="D27" i="2" s="1"/>
  <c r="H16" i="2"/>
  <c r="G16" i="2"/>
  <c r="G20" i="2" s="1"/>
  <c r="G22" i="2" s="1"/>
  <c r="G27" i="2" s="1"/>
  <c r="G30" i="2" s="1"/>
  <c r="D16" i="2"/>
  <c r="C16" i="2"/>
  <c r="C20" i="2" s="1"/>
  <c r="H12" i="2"/>
  <c r="G12" i="2"/>
  <c r="F12" i="2"/>
  <c r="E12" i="2"/>
  <c r="D12" i="2"/>
  <c r="C12" i="2"/>
  <c r="B12" i="2"/>
  <c r="H10" i="2"/>
  <c r="G10" i="2"/>
  <c r="F10" i="2"/>
  <c r="F16" i="2" s="1"/>
  <c r="F20" i="2" s="1"/>
  <c r="E10" i="2"/>
  <c r="E16" i="2" s="1"/>
  <c r="E20" i="2" s="1"/>
  <c r="D10" i="2"/>
  <c r="C10" i="2"/>
  <c r="B10" i="2"/>
  <c r="B16" i="2" s="1"/>
  <c r="B20" i="2" s="1"/>
  <c r="H48" i="1"/>
  <c r="G48" i="1"/>
  <c r="F48" i="1"/>
  <c r="E48" i="1"/>
  <c r="D48" i="1"/>
  <c r="C48" i="1"/>
  <c r="B48" i="1"/>
  <c r="H47" i="1"/>
  <c r="G47" i="1"/>
  <c r="D47" i="1"/>
  <c r="C47" i="1"/>
  <c r="H43" i="1"/>
  <c r="G43" i="1"/>
  <c r="F43" i="1"/>
  <c r="F8" i="4" s="1"/>
  <c r="E43" i="1"/>
  <c r="E45" i="1" s="1"/>
  <c r="D43" i="1"/>
  <c r="C43" i="1"/>
  <c r="B43" i="1"/>
  <c r="B8" i="4" s="1"/>
  <c r="H34" i="1"/>
  <c r="H45" i="1" s="1"/>
  <c r="E34" i="1"/>
  <c r="D34" i="1"/>
  <c r="D45" i="1" s="1"/>
  <c r="H33" i="1"/>
  <c r="G33" i="1"/>
  <c r="F33" i="1"/>
  <c r="E33" i="1"/>
  <c r="D33" i="1"/>
  <c r="C33" i="1"/>
  <c r="C9" i="4" s="1"/>
  <c r="B33" i="1"/>
  <c r="H26" i="1"/>
  <c r="G26" i="1"/>
  <c r="G34" i="1" s="1"/>
  <c r="G45" i="1" s="1"/>
  <c r="F26" i="1"/>
  <c r="F34" i="1" s="1"/>
  <c r="F45" i="1" s="1"/>
  <c r="E26" i="1"/>
  <c r="D26" i="1"/>
  <c r="C26" i="1"/>
  <c r="C34" i="1" s="1"/>
  <c r="C45" i="1" s="1"/>
  <c r="B26" i="1"/>
  <c r="B34" i="1" s="1"/>
  <c r="B45" i="1" s="1"/>
  <c r="F19" i="1"/>
  <c r="E19" i="1"/>
  <c r="B19" i="1"/>
  <c r="H18" i="1"/>
  <c r="G18" i="1"/>
  <c r="F18" i="1"/>
  <c r="E18" i="1"/>
  <c r="E9" i="4" s="1"/>
  <c r="D18" i="1"/>
  <c r="D9" i="4" s="1"/>
  <c r="C18" i="1"/>
  <c r="B18" i="1"/>
  <c r="H11" i="1"/>
  <c r="H19" i="1" s="1"/>
  <c r="G11" i="1"/>
  <c r="G19" i="1" s="1"/>
  <c r="F11" i="1"/>
  <c r="E11" i="1"/>
  <c r="D11" i="1"/>
  <c r="D19" i="1" s="1"/>
  <c r="C11" i="1"/>
  <c r="C19" i="1" s="1"/>
  <c r="B11" i="1"/>
  <c r="B11" i="4" l="1"/>
  <c r="B22" i="2"/>
  <c r="B27" i="2" s="1"/>
  <c r="F11" i="4"/>
  <c r="F22" i="2"/>
  <c r="F27" i="2" s="1"/>
  <c r="C11" i="4"/>
  <c r="C22" i="2"/>
  <c r="C27" i="2" s="1"/>
  <c r="D10" i="4"/>
  <c r="D6" i="4"/>
  <c r="D12" i="4"/>
  <c r="D7" i="4"/>
  <c r="D30" i="2"/>
  <c r="E22" i="2"/>
  <c r="E27" i="2" s="1"/>
  <c r="E11" i="4"/>
  <c r="D11" i="4"/>
  <c r="B25" i="3"/>
  <c r="B28" i="3" s="1"/>
  <c r="F25" i="3"/>
  <c r="F28" i="3" s="1"/>
  <c r="E47" i="1"/>
  <c r="E8" i="4"/>
  <c r="B47" i="1"/>
  <c r="F47" i="1"/>
  <c r="E12" i="4" l="1"/>
  <c r="E30" i="2"/>
  <c r="E10" i="4"/>
  <c r="E6" i="4"/>
  <c r="E7" i="4"/>
  <c r="F12" i="4"/>
  <c r="F7" i="4"/>
  <c r="F30" i="2"/>
  <c r="F10" i="4"/>
  <c r="F6" i="4"/>
  <c r="C7" i="4"/>
  <c r="C30" i="2"/>
  <c r="C10" i="4"/>
  <c r="C6" i="4"/>
  <c r="C12" i="4"/>
  <c r="B12" i="4"/>
  <c r="B7" i="4"/>
  <c r="B30" i="2"/>
  <c r="B10" i="4"/>
  <c r="B6" i="4"/>
</calcChain>
</file>

<file path=xl/sharedStrings.xml><?xml version="1.0" encoding="utf-8"?>
<sst xmlns="http://schemas.openxmlformats.org/spreadsheetml/2006/main" count="110" uniqueCount="86">
  <si>
    <t>PRIME TEXTILE SPINNING MILLS LIMITED</t>
  </si>
  <si>
    <t>Cash Flow Statement</t>
  </si>
  <si>
    <t>Income Statement</t>
  </si>
  <si>
    <t>Balance Sheet</t>
  </si>
  <si>
    <t>As at year end</t>
  </si>
  <si>
    <t>As at quarter end</t>
  </si>
  <si>
    <t>Quarter 2</t>
  </si>
  <si>
    <t>Quarter 3</t>
  </si>
  <si>
    <t>Quarter 1</t>
  </si>
  <si>
    <t>ASSETS</t>
  </si>
  <si>
    <t>Net Cash Flows - Operating Activities</t>
  </si>
  <si>
    <t>NON CURRENT ASSETS</t>
  </si>
  <si>
    <t>Cash received from customers &amp; other</t>
  </si>
  <si>
    <t>Net Revenues</t>
  </si>
  <si>
    <t>Property, plant &amp; Equipment</t>
  </si>
  <si>
    <t>Cost of goods sold</t>
  </si>
  <si>
    <t>Payment for cost &amp; expenses</t>
  </si>
  <si>
    <t>Investment</t>
  </si>
  <si>
    <t>Interest &amp; charges (Financial expenses)</t>
  </si>
  <si>
    <t>Income tax Paid</t>
  </si>
  <si>
    <t>Gross Profit</t>
  </si>
  <si>
    <t>CURRENT ASSETS</t>
  </si>
  <si>
    <t>Inventories</t>
  </si>
  <si>
    <t>Trade receivables</t>
  </si>
  <si>
    <t>Operating Incomes/Expenses</t>
  </si>
  <si>
    <t>Advances,deposit and repayments</t>
  </si>
  <si>
    <t>Cash &amp; Cash equivalents</t>
  </si>
  <si>
    <t>Acquisition of property, plant &amp; equipment</t>
  </si>
  <si>
    <t>Non-operating income &amp; others</t>
  </si>
  <si>
    <t>Administrative Expenses</t>
  </si>
  <si>
    <t>Selling &amp; Distribtuion Expenses</t>
  </si>
  <si>
    <t>Net Cash Flows - Financing Activities</t>
  </si>
  <si>
    <t>Operating Profit</t>
  </si>
  <si>
    <t>increase/decrease in short term borrowing</t>
  </si>
  <si>
    <t>Decrease in long term borrowing</t>
  </si>
  <si>
    <t>Liabilities and Capital</t>
  </si>
  <si>
    <t>Dividend paid</t>
  </si>
  <si>
    <t>Liabilities</t>
  </si>
  <si>
    <t>Non-Operating Income/(Expenses)</t>
  </si>
  <si>
    <t>Non Current Liabilities</t>
  </si>
  <si>
    <t>Deferred tax liability</t>
  </si>
  <si>
    <t>Long term Debt</t>
  </si>
  <si>
    <t>Financial Expenses</t>
  </si>
  <si>
    <t>Net Change in Cash Flows</t>
  </si>
  <si>
    <t>Other Income</t>
  </si>
  <si>
    <t>Profit Before contribution to WPPF</t>
  </si>
  <si>
    <t>Current Liabilities</t>
  </si>
  <si>
    <t>Effects of exchange rate changes on cash and cash equivalents</t>
  </si>
  <si>
    <t>Cash and Cash Equivalents at Beginning Period</t>
  </si>
  <si>
    <t>Long Term Loan (Current Portion)</t>
  </si>
  <si>
    <t>Cash and Cash Equivalents at End of Period</t>
  </si>
  <si>
    <t>Short term loan from bank</t>
  </si>
  <si>
    <t>Creditors for goods</t>
  </si>
  <si>
    <t>Contribution to WPPF &amp; WF</t>
  </si>
  <si>
    <t>Other liabilities</t>
  </si>
  <si>
    <t>Profit Before Taxation</t>
  </si>
  <si>
    <t>Net Operating Cash Flow Per Share</t>
  </si>
  <si>
    <t>Provision for Taxation</t>
  </si>
  <si>
    <t>Current</t>
  </si>
  <si>
    <t>Deferred</t>
  </si>
  <si>
    <t>Shareholders’ Equity</t>
  </si>
  <si>
    <t>Net Profit</t>
  </si>
  <si>
    <t>Share capital</t>
  </si>
  <si>
    <t>Share premium</t>
  </si>
  <si>
    <t>Revaluation Surplus</t>
  </si>
  <si>
    <t>Tax holiday &amp; investment reserve</t>
  </si>
  <si>
    <t>Unrealized  gain</t>
  </si>
  <si>
    <t>Shares to Calculate NOCFPS</t>
  </si>
  <si>
    <t>Retained earning</t>
  </si>
  <si>
    <t>Earnings per share (par value Taka 10)</t>
  </si>
  <si>
    <t>Net assets value per share</t>
  </si>
  <si>
    <t>Shares to Calculate EPS</t>
  </si>
  <si>
    <t>Shares to calculate NAVPS</t>
  </si>
  <si>
    <t>Ratio</t>
  </si>
  <si>
    <t>Q1</t>
  </si>
  <si>
    <t>Q2</t>
  </si>
  <si>
    <t>Q3</t>
  </si>
  <si>
    <t>Q4</t>
  </si>
  <si>
    <t>Q5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</si>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</sst>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b/>
      <u/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sz val="11"/>
      <name val="Arial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5" fontId="5" fillId="0" borderId="0" xfId="0" applyNumberFormat="1" applyFont="1" applyAlignment="1">
      <alignment horizontal="right"/>
    </xf>
    <xf numFmtId="15" fontId="6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4" fillId="0" borderId="0" xfId="0" applyNumberFormat="1" applyFont="1"/>
    <xf numFmtId="0" fontId="7" fillId="0" borderId="0" xfId="0" applyFont="1"/>
    <xf numFmtId="164" fontId="8" fillId="0" borderId="0" xfId="0" applyNumberFormat="1" applyFont="1" applyAlignment="1"/>
    <xf numFmtId="164" fontId="9" fillId="0" borderId="0" xfId="0" applyNumberFormat="1" applyFont="1"/>
    <xf numFmtId="0" fontId="10" fillId="0" borderId="0" xfId="0" applyFont="1" applyAlignment="1"/>
    <xf numFmtId="0" fontId="4" fillId="0" borderId="0" xfId="0" applyFont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0" xfId="0" applyNumberFormat="1" applyFont="1"/>
    <xf numFmtId="41" fontId="1" fillId="0" borderId="0" xfId="0" applyNumberFormat="1" applyFont="1"/>
    <xf numFmtId="0" fontId="4" fillId="0" borderId="0" xfId="0" applyFont="1" applyAlignment="1">
      <alignment horizontal="left"/>
    </xf>
    <xf numFmtId="164" fontId="1" fillId="0" borderId="4" xfId="0" applyNumberFormat="1" applyFont="1" applyBorder="1"/>
    <xf numFmtId="0" fontId="3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2" xfId="0" applyFont="1" applyBorder="1"/>
    <xf numFmtId="2" fontId="1" fillId="0" borderId="5" xfId="0" applyNumberFormat="1" applyFont="1" applyBorder="1"/>
    <xf numFmtId="43" fontId="4" fillId="0" borderId="0" xfId="0" applyNumberFormat="1" applyFont="1"/>
    <xf numFmtId="43" fontId="1" fillId="0" borderId="5" xfId="0" applyNumberFormat="1" applyFont="1" applyBorder="1"/>
    <xf numFmtId="15" fontId="1" fillId="0" borderId="1" xfId="0" applyNumberFormat="1" applyFont="1" applyBorder="1" applyAlignment="1">
      <alignment horizontal="right"/>
    </xf>
    <xf numFmtId="10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2.75" customWidth="1"/>
    <col min="2" max="2" width="15.375" customWidth="1"/>
    <col min="3" max="7" width="12.5" customWidth="1"/>
    <col min="8" max="8" width="12.75" customWidth="1"/>
    <col min="9" max="26" width="7.625" customWidth="1"/>
  </cols>
  <sheetData>
    <row r="1" spans="1:9" x14ac:dyDescent="0.25">
      <c r="A1" s="1" t="s">
        <v>0</v>
      </c>
    </row>
    <row r="2" spans="1:9" x14ac:dyDescent="0.25">
      <c r="A2" s="1" t="s">
        <v>3</v>
      </c>
    </row>
    <row r="3" spans="1:9" x14ac:dyDescent="0.25">
      <c r="A3" s="2" t="s">
        <v>5</v>
      </c>
    </row>
    <row r="4" spans="1:9" x14ac:dyDescent="0.25">
      <c r="B4" s="4"/>
      <c r="C4" s="4"/>
      <c r="D4" s="4"/>
      <c r="E4" s="4"/>
      <c r="F4" s="4"/>
    </row>
    <row r="5" spans="1:9" x14ac:dyDescent="0.25"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8</v>
      </c>
      <c r="H5" s="6" t="s">
        <v>6</v>
      </c>
    </row>
    <row r="6" spans="1:9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  <c r="G6" s="8">
        <v>43738</v>
      </c>
      <c r="H6" s="8">
        <v>43830</v>
      </c>
    </row>
    <row r="7" spans="1:9" x14ac:dyDescent="0.25">
      <c r="A7" s="10" t="s">
        <v>9</v>
      </c>
      <c r="B7" s="12"/>
      <c r="C7" s="12"/>
      <c r="D7" s="12"/>
      <c r="E7" s="12"/>
      <c r="F7" s="12"/>
    </row>
    <row r="8" spans="1:9" x14ac:dyDescent="0.25">
      <c r="A8" s="13" t="s">
        <v>11</v>
      </c>
      <c r="B8" s="12"/>
      <c r="C8" s="12"/>
      <c r="D8" s="12"/>
      <c r="E8" s="12"/>
      <c r="F8" s="12"/>
    </row>
    <row r="9" spans="1:9" x14ac:dyDescent="0.25">
      <c r="A9" s="2" t="s">
        <v>14</v>
      </c>
      <c r="B9" s="12">
        <v>2210029000</v>
      </c>
      <c r="C9" s="12">
        <v>2181262000</v>
      </c>
      <c r="D9" s="12">
        <v>2178982000</v>
      </c>
      <c r="E9" s="12">
        <v>2148129000</v>
      </c>
      <c r="F9" s="12">
        <v>2118125000</v>
      </c>
      <c r="G9" s="14">
        <v>2079826000</v>
      </c>
      <c r="H9" s="14">
        <v>3036692000</v>
      </c>
      <c r="I9" s="12"/>
    </row>
    <row r="10" spans="1:9" x14ac:dyDescent="0.25">
      <c r="A10" s="2" t="s">
        <v>17</v>
      </c>
      <c r="B10" s="12">
        <v>71810000</v>
      </c>
      <c r="C10" s="12">
        <v>68616000</v>
      </c>
      <c r="D10" s="12">
        <v>67630000</v>
      </c>
      <c r="E10" s="12">
        <v>67841000</v>
      </c>
      <c r="F10" s="12">
        <v>67713000</v>
      </c>
      <c r="G10" s="14">
        <v>67506000</v>
      </c>
      <c r="H10" s="14">
        <v>65957000</v>
      </c>
      <c r="I10" s="12"/>
    </row>
    <row r="11" spans="1:9" x14ac:dyDescent="0.25">
      <c r="A11" s="1"/>
      <c r="B11" s="18">
        <f t="shared" ref="B11:H11" si="0">SUM(B9:B10)</f>
        <v>2281839000</v>
      </c>
      <c r="C11" s="18">
        <f t="shared" si="0"/>
        <v>2249878000</v>
      </c>
      <c r="D11" s="18">
        <f t="shared" si="0"/>
        <v>2246612000</v>
      </c>
      <c r="E11" s="18">
        <f t="shared" si="0"/>
        <v>2215970000</v>
      </c>
      <c r="F11" s="18">
        <f t="shared" si="0"/>
        <v>2185838000</v>
      </c>
      <c r="G11" s="18">
        <f t="shared" si="0"/>
        <v>2147332000</v>
      </c>
      <c r="H11" s="18">
        <f t="shared" si="0"/>
        <v>3102649000</v>
      </c>
      <c r="I11" s="12"/>
    </row>
    <row r="12" spans="1:9" x14ac:dyDescent="0.25">
      <c r="A12" s="1"/>
      <c r="B12" s="20"/>
      <c r="C12" s="20"/>
      <c r="D12" s="20"/>
      <c r="E12" s="20"/>
      <c r="F12" s="20"/>
      <c r="G12" s="12"/>
      <c r="H12" s="12"/>
      <c r="I12" s="12"/>
    </row>
    <row r="13" spans="1:9" x14ac:dyDescent="0.25">
      <c r="A13" s="13" t="s">
        <v>21</v>
      </c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2" t="s">
        <v>22</v>
      </c>
      <c r="B14" s="12">
        <v>633585000</v>
      </c>
      <c r="C14" s="12">
        <v>714591000</v>
      </c>
      <c r="D14" s="12">
        <v>870639000</v>
      </c>
      <c r="E14" s="12">
        <v>827657000</v>
      </c>
      <c r="F14" s="12">
        <v>795437000</v>
      </c>
      <c r="G14" s="14">
        <v>656864000</v>
      </c>
      <c r="H14" s="14">
        <v>526672000</v>
      </c>
      <c r="I14" s="12"/>
    </row>
    <row r="15" spans="1:9" x14ac:dyDescent="0.25">
      <c r="A15" s="2" t="s">
        <v>23</v>
      </c>
      <c r="B15" s="12">
        <v>517596000</v>
      </c>
      <c r="C15" s="12">
        <v>437298000</v>
      </c>
      <c r="D15" s="12">
        <v>434709000</v>
      </c>
      <c r="E15" s="12">
        <v>443141000</v>
      </c>
      <c r="F15" s="12">
        <v>454261000</v>
      </c>
      <c r="G15" s="14">
        <v>554975000</v>
      </c>
      <c r="H15" s="14">
        <v>608392000</v>
      </c>
      <c r="I15" s="12"/>
    </row>
    <row r="16" spans="1:9" x14ac:dyDescent="0.25">
      <c r="A16" s="2" t="s">
        <v>25</v>
      </c>
      <c r="B16" s="12">
        <v>378344000</v>
      </c>
      <c r="C16" s="12">
        <v>284983000</v>
      </c>
      <c r="D16" s="12">
        <v>237946000</v>
      </c>
      <c r="E16" s="12">
        <v>305199000</v>
      </c>
      <c r="F16" s="12">
        <v>384351000</v>
      </c>
      <c r="G16" s="14">
        <v>418698000</v>
      </c>
      <c r="H16" s="14">
        <v>448175000</v>
      </c>
      <c r="I16" s="12"/>
    </row>
    <row r="17" spans="1:9" x14ac:dyDescent="0.25">
      <c r="A17" s="2" t="s">
        <v>26</v>
      </c>
      <c r="B17" s="12">
        <v>33721000</v>
      </c>
      <c r="C17" s="12">
        <v>33721000</v>
      </c>
      <c r="D17" s="12">
        <v>30500000</v>
      </c>
      <c r="E17" s="12">
        <v>83463000</v>
      </c>
      <c r="F17" s="12">
        <v>25822000</v>
      </c>
      <c r="G17" s="14">
        <v>22485000</v>
      </c>
      <c r="H17" s="14">
        <v>27705000</v>
      </c>
      <c r="I17" s="12"/>
    </row>
    <row r="18" spans="1:9" x14ac:dyDescent="0.25">
      <c r="A18" s="1"/>
      <c r="B18" s="19">
        <f t="shared" ref="B18:H18" si="1">SUM(B14:B17)</f>
        <v>1563246000</v>
      </c>
      <c r="C18" s="19">
        <f t="shared" si="1"/>
        <v>1470593000</v>
      </c>
      <c r="D18" s="19">
        <f t="shared" si="1"/>
        <v>1573794000</v>
      </c>
      <c r="E18" s="19">
        <f t="shared" si="1"/>
        <v>1659460000</v>
      </c>
      <c r="F18" s="19">
        <f t="shared" si="1"/>
        <v>1659871000</v>
      </c>
      <c r="G18" s="19">
        <f t="shared" si="1"/>
        <v>1653022000</v>
      </c>
      <c r="H18" s="19">
        <f t="shared" si="1"/>
        <v>1610944000</v>
      </c>
      <c r="I18" s="12"/>
    </row>
    <row r="19" spans="1:9" x14ac:dyDescent="0.25">
      <c r="A19" s="1"/>
      <c r="B19" s="23">
        <f t="shared" ref="B19:H19" si="2">B11+B18</f>
        <v>3845085000</v>
      </c>
      <c r="C19" s="23">
        <f t="shared" si="2"/>
        <v>3720471000</v>
      </c>
      <c r="D19" s="23">
        <f t="shared" si="2"/>
        <v>3820406000</v>
      </c>
      <c r="E19" s="23">
        <f t="shared" si="2"/>
        <v>3875430000</v>
      </c>
      <c r="F19" s="23">
        <f t="shared" si="2"/>
        <v>3845709000</v>
      </c>
      <c r="G19" s="23">
        <f t="shared" si="2"/>
        <v>3800354000</v>
      </c>
      <c r="H19" s="23">
        <f t="shared" si="2"/>
        <v>4713593000</v>
      </c>
      <c r="I19" s="12"/>
    </row>
    <row r="20" spans="1:9" x14ac:dyDescent="0.25">
      <c r="A20" s="1"/>
      <c r="B20" s="20"/>
      <c r="C20" s="20"/>
      <c r="D20" s="20"/>
      <c r="E20" s="20"/>
      <c r="F20" s="20"/>
      <c r="G20" s="12"/>
      <c r="H20" s="12"/>
      <c r="I20" s="12"/>
    </row>
    <row r="21" spans="1:9" ht="15.75" customHeight="1" x14ac:dyDescent="0.25">
      <c r="A21" s="24" t="s">
        <v>35</v>
      </c>
      <c r="B21" s="12"/>
      <c r="C21" s="12"/>
      <c r="D21" s="12"/>
      <c r="E21" s="12"/>
      <c r="F21" s="12"/>
      <c r="G21" s="12"/>
      <c r="H21" s="12"/>
      <c r="I21" s="12"/>
    </row>
    <row r="22" spans="1:9" ht="15.75" customHeight="1" x14ac:dyDescent="0.25">
      <c r="A22" s="25" t="s">
        <v>37</v>
      </c>
      <c r="B22" s="12"/>
      <c r="C22" s="12"/>
      <c r="D22" s="12"/>
      <c r="E22" s="12"/>
      <c r="F22" s="12"/>
      <c r="G22" s="12"/>
      <c r="H22" s="12"/>
      <c r="I22" s="12"/>
    </row>
    <row r="23" spans="1:9" ht="15.75" customHeight="1" x14ac:dyDescent="0.25">
      <c r="A23" s="13" t="s">
        <v>39</v>
      </c>
      <c r="B23" s="12"/>
      <c r="C23" s="12"/>
      <c r="D23" s="12"/>
      <c r="E23" s="12"/>
      <c r="F23" s="12"/>
      <c r="G23" s="12"/>
      <c r="H23" s="12"/>
      <c r="I23" s="12"/>
    </row>
    <row r="24" spans="1:9" ht="15.75" customHeight="1" x14ac:dyDescent="0.25">
      <c r="A24" s="2" t="s">
        <v>40</v>
      </c>
      <c r="B24" s="12">
        <v>144956000</v>
      </c>
      <c r="C24" s="12">
        <v>273371000</v>
      </c>
      <c r="D24" s="12">
        <v>270634000</v>
      </c>
      <c r="E24" s="12">
        <v>268549000</v>
      </c>
      <c r="F24" s="12">
        <v>266550000</v>
      </c>
      <c r="G24" s="14">
        <v>263128000</v>
      </c>
      <c r="H24" s="14">
        <v>246998000</v>
      </c>
      <c r="I24" s="12"/>
    </row>
    <row r="25" spans="1:9" ht="15.75" customHeight="1" x14ac:dyDescent="0.25">
      <c r="A25" s="17" t="s">
        <v>41</v>
      </c>
      <c r="B25" s="12">
        <v>275350000</v>
      </c>
      <c r="C25" s="12">
        <v>129205000</v>
      </c>
      <c r="D25" s="12">
        <v>130439000</v>
      </c>
      <c r="E25" s="12">
        <v>123129000</v>
      </c>
      <c r="F25" s="12">
        <v>120271000</v>
      </c>
      <c r="G25" s="14">
        <v>144217000</v>
      </c>
      <c r="H25" s="14">
        <v>148452000</v>
      </c>
      <c r="I25" s="12"/>
    </row>
    <row r="26" spans="1:9" ht="15.75" customHeight="1" x14ac:dyDescent="0.25">
      <c r="A26" s="1"/>
      <c r="B26" s="18">
        <f t="shared" ref="B26:H26" si="3">SUM(B24:B25)</f>
        <v>420306000</v>
      </c>
      <c r="C26" s="18">
        <f t="shared" si="3"/>
        <v>402576000</v>
      </c>
      <c r="D26" s="18">
        <f t="shared" si="3"/>
        <v>401073000</v>
      </c>
      <c r="E26" s="18">
        <f t="shared" si="3"/>
        <v>391678000</v>
      </c>
      <c r="F26" s="18">
        <f t="shared" si="3"/>
        <v>386821000</v>
      </c>
      <c r="G26" s="18">
        <f t="shared" si="3"/>
        <v>407345000</v>
      </c>
      <c r="H26" s="18">
        <f t="shared" si="3"/>
        <v>395450000</v>
      </c>
      <c r="I26" s="12"/>
    </row>
    <row r="27" spans="1:9" ht="15.75" customHeight="1" x14ac:dyDescent="0.25">
      <c r="A27" s="1"/>
      <c r="B27" s="20"/>
      <c r="C27" s="20"/>
      <c r="D27" s="20"/>
      <c r="E27" s="20"/>
      <c r="F27" s="20"/>
      <c r="G27" s="12"/>
      <c r="H27" s="12"/>
      <c r="I27" s="12"/>
    </row>
    <row r="28" spans="1:9" ht="15.75" customHeight="1" x14ac:dyDescent="0.25">
      <c r="A28" s="13" t="s">
        <v>46</v>
      </c>
      <c r="B28" s="12"/>
      <c r="C28" s="12"/>
      <c r="D28" s="12"/>
      <c r="E28" s="12"/>
      <c r="F28" s="12"/>
      <c r="G28" s="12"/>
      <c r="H28" s="12"/>
      <c r="I28" s="12"/>
    </row>
    <row r="29" spans="1:9" ht="15.75" customHeight="1" x14ac:dyDescent="0.25">
      <c r="A29" s="2" t="s">
        <v>49</v>
      </c>
      <c r="B29" s="12">
        <v>132052000</v>
      </c>
      <c r="C29" s="12">
        <v>132052000</v>
      </c>
      <c r="D29" s="12">
        <v>123641000</v>
      </c>
      <c r="E29" s="12">
        <v>99711000</v>
      </c>
      <c r="F29" s="12">
        <v>89942000</v>
      </c>
      <c r="G29" s="14">
        <v>48187000</v>
      </c>
      <c r="H29" s="14">
        <v>48187000</v>
      </c>
      <c r="I29" s="12"/>
    </row>
    <row r="30" spans="1:9" ht="15.75" customHeight="1" x14ac:dyDescent="0.25">
      <c r="A30" s="2" t="s">
        <v>51</v>
      </c>
      <c r="B30" s="12">
        <v>1025711000</v>
      </c>
      <c r="C30" s="12">
        <v>1025711000</v>
      </c>
      <c r="D30" s="12">
        <v>1043954000</v>
      </c>
      <c r="E30" s="12">
        <v>1023345000</v>
      </c>
      <c r="F30" s="12">
        <v>1050537000</v>
      </c>
      <c r="G30" s="14">
        <v>1100098000</v>
      </c>
      <c r="H30" s="14">
        <v>1089439000</v>
      </c>
      <c r="I30" s="12"/>
    </row>
    <row r="31" spans="1:9" ht="15.75" customHeight="1" x14ac:dyDescent="0.25">
      <c r="A31" s="2" t="s">
        <v>52</v>
      </c>
      <c r="B31" s="12">
        <v>205044000</v>
      </c>
      <c r="C31" s="12">
        <v>127115000</v>
      </c>
      <c r="D31" s="12">
        <v>200111000</v>
      </c>
      <c r="E31" s="12">
        <v>305664000</v>
      </c>
      <c r="F31" s="12">
        <v>281798000</v>
      </c>
      <c r="G31" s="14">
        <v>215808000</v>
      </c>
      <c r="H31" s="14">
        <v>144706000</v>
      </c>
      <c r="I31" s="12"/>
    </row>
    <row r="32" spans="1:9" ht="15.75" customHeight="1" x14ac:dyDescent="0.25">
      <c r="A32" s="2" t="s">
        <v>54</v>
      </c>
      <c r="B32" s="12">
        <v>222245000</v>
      </c>
      <c r="C32" s="12">
        <v>184990000</v>
      </c>
      <c r="D32" s="12">
        <v>178549000</v>
      </c>
      <c r="E32" s="12">
        <v>210367000</v>
      </c>
      <c r="F32" s="12">
        <v>182349000</v>
      </c>
      <c r="G32" s="14">
        <v>172880000</v>
      </c>
      <c r="H32" s="14">
        <v>201129000</v>
      </c>
      <c r="I32" s="12"/>
    </row>
    <row r="33" spans="1:26" ht="15.75" customHeight="1" x14ac:dyDescent="0.25">
      <c r="A33" s="1"/>
      <c r="B33" s="19">
        <f t="shared" ref="B33:H33" si="4">SUM(B29:B32)</f>
        <v>1585052000</v>
      </c>
      <c r="C33" s="19">
        <f t="shared" si="4"/>
        <v>1469868000</v>
      </c>
      <c r="D33" s="19">
        <f t="shared" si="4"/>
        <v>1546255000</v>
      </c>
      <c r="E33" s="19">
        <f t="shared" si="4"/>
        <v>1639087000</v>
      </c>
      <c r="F33" s="19">
        <f t="shared" si="4"/>
        <v>1604626000</v>
      </c>
      <c r="G33" s="19">
        <f t="shared" si="4"/>
        <v>1536973000</v>
      </c>
      <c r="H33" s="19">
        <f t="shared" si="4"/>
        <v>1483461000</v>
      </c>
      <c r="I33" s="12"/>
    </row>
    <row r="34" spans="1:26" ht="15.75" customHeight="1" x14ac:dyDescent="0.25">
      <c r="A34" s="1"/>
      <c r="B34" s="18">
        <f t="shared" ref="B34:H34" si="5">B26+B33</f>
        <v>2005358000</v>
      </c>
      <c r="C34" s="18">
        <f t="shared" si="5"/>
        <v>1872444000</v>
      </c>
      <c r="D34" s="18">
        <f t="shared" si="5"/>
        <v>1947328000</v>
      </c>
      <c r="E34" s="18">
        <f t="shared" si="5"/>
        <v>2030765000</v>
      </c>
      <c r="F34" s="18">
        <f t="shared" si="5"/>
        <v>1991447000</v>
      </c>
      <c r="G34" s="18">
        <f t="shared" si="5"/>
        <v>1944318000</v>
      </c>
      <c r="H34" s="18">
        <f t="shared" si="5"/>
        <v>1878911000</v>
      </c>
      <c r="I34" s="12"/>
    </row>
    <row r="35" spans="1:26" ht="15.75" customHeight="1" x14ac:dyDescent="0.25">
      <c r="A35" s="1"/>
      <c r="B35" s="20"/>
      <c r="C35" s="20"/>
      <c r="D35" s="20"/>
      <c r="E35" s="20"/>
      <c r="F35" s="20"/>
      <c r="G35" s="12"/>
      <c r="H35" s="12"/>
      <c r="I35" s="12"/>
    </row>
    <row r="36" spans="1:26" ht="15.75" customHeight="1" x14ac:dyDescent="0.25">
      <c r="A36" s="13" t="s">
        <v>60</v>
      </c>
      <c r="B36" s="12"/>
      <c r="C36" s="12"/>
      <c r="D36" s="12"/>
      <c r="E36" s="12"/>
      <c r="F36" s="12"/>
      <c r="G36" s="12"/>
      <c r="H36" s="12"/>
      <c r="I36" s="12"/>
    </row>
    <row r="37" spans="1:26" ht="15.75" customHeight="1" x14ac:dyDescent="0.25">
      <c r="A37" s="2" t="s">
        <v>62</v>
      </c>
      <c r="B37" s="12">
        <v>382000000</v>
      </c>
      <c r="C37" s="12">
        <v>382000000</v>
      </c>
      <c r="D37" s="12">
        <v>382000000</v>
      </c>
      <c r="E37" s="12">
        <v>382000000</v>
      </c>
      <c r="F37" s="12">
        <v>382000000</v>
      </c>
      <c r="G37" s="15">
        <v>382000000</v>
      </c>
      <c r="H37" s="15">
        <v>382000000</v>
      </c>
      <c r="I37" s="12"/>
    </row>
    <row r="38" spans="1:26" ht="15.75" customHeight="1" x14ac:dyDescent="0.25">
      <c r="A38" s="2" t="s">
        <v>63</v>
      </c>
      <c r="B38" s="12">
        <v>382000000</v>
      </c>
      <c r="C38" s="12">
        <v>382000000</v>
      </c>
      <c r="D38" s="12">
        <v>382000000</v>
      </c>
      <c r="E38" s="12">
        <v>382000000</v>
      </c>
      <c r="F38" s="12">
        <v>382000000</v>
      </c>
      <c r="G38" s="15">
        <v>382000000</v>
      </c>
      <c r="H38" s="15">
        <v>382000000</v>
      </c>
      <c r="I38" s="12"/>
    </row>
    <row r="39" spans="1:26" ht="15.75" customHeight="1" x14ac:dyDescent="0.25">
      <c r="A39" s="2" t="s">
        <v>64</v>
      </c>
      <c r="B39" s="12">
        <v>869649000</v>
      </c>
      <c r="C39" s="12">
        <v>859930000</v>
      </c>
      <c r="D39" s="12">
        <v>840848000</v>
      </c>
      <c r="E39" s="12">
        <v>831593000</v>
      </c>
      <c r="F39" s="12">
        <v>822539000</v>
      </c>
      <c r="G39" s="14">
        <v>804764000</v>
      </c>
      <c r="H39" s="14">
        <v>1795905000</v>
      </c>
      <c r="I39" s="12"/>
    </row>
    <row r="40" spans="1:26" ht="15.75" customHeight="1" x14ac:dyDescent="0.25">
      <c r="A40" s="2" t="s">
        <v>65</v>
      </c>
      <c r="B40" s="12">
        <v>139884000</v>
      </c>
      <c r="C40" s="12">
        <v>139884000</v>
      </c>
      <c r="D40" s="12">
        <v>139884000</v>
      </c>
      <c r="E40" s="12">
        <v>139884000</v>
      </c>
      <c r="F40" s="12">
        <v>139884000</v>
      </c>
      <c r="G40" s="14">
        <v>139884000</v>
      </c>
      <c r="H40" s="14">
        <v>139884000</v>
      </c>
      <c r="I40" s="12"/>
    </row>
    <row r="41" spans="1:26" ht="15.75" customHeight="1" x14ac:dyDescent="0.25">
      <c r="A41" s="16" t="s">
        <v>66</v>
      </c>
      <c r="B41" s="12">
        <v>12133000</v>
      </c>
      <c r="C41" s="12">
        <v>8939000</v>
      </c>
      <c r="D41" s="12">
        <v>7953000</v>
      </c>
      <c r="E41" s="12">
        <v>8164000</v>
      </c>
      <c r="F41" s="12">
        <v>8036000</v>
      </c>
      <c r="G41" s="14">
        <v>7829000</v>
      </c>
      <c r="H41" s="14">
        <v>6280000</v>
      </c>
      <c r="I41" s="12"/>
    </row>
    <row r="42" spans="1:26" ht="15.75" customHeight="1" x14ac:dyDescent="0.25">
      <c r="A42" s="2" t="s">
        <v>68</v>
      </c>
      <c r="B42" s="12">
        <v>54061000</v>
      </c>
      <c r="C42" s="12">
        <v>75274000</v>
      </c>
      <c r="D42" s="12">
        <v>120393000</v>
      </c>
      <c r="E42" s="12">
        <v>101024000</v>
      </c>
      <c r="F42" s="12">
        <v>119803000</v>
      </c>
      <c r="G42" s="14">
        <v>139559000</v>
      </c>
      <c r="H42" s="14">
        <v>128613000</v>
      </c>
      <c r="I42" s="12"/>
    </row>
    <row r="43" spans="1:26" ht="15.75" customHeight="1" x14ac:dyDescent="0.25">
      <c r="A43" s="1"/>
      <c r="B43" s="18">
        <f t="shared" ref="B43:H43" si="6">SUM(B37:B42)</f>
        <v>1839727000</v>
      </c>
      <c r="C43" s="18">
        <f t="shared" si="6"/>
        <v>1848027000</v>
      </c>
      <c r="D43" s="18">
        <f t="shared" si="6"/>
        <v>1873078000</v>
      </c>
      <c r="E43" s="18">
        <f t="shared" si="6"/>
        <v>1844665000</v>
      </c>
      <c r="F43" s="18">
        <f t="shared" si="6"/>
        <v>1854262000</v>
      </c>
      <c r="G43" s="18">
        <f t="shared" si="6"/>
        <v>1856036000</v>
      </c>
      <c r="H43" s="18">
        <f t="shared" si="6"/>
        <v>2834682000</v>
      </c>
      <c r="I43" s="12"/>
    </row>
    <row r="44" spans="1:26" ht="15.75" customHeight="1" x14ac:dyDescent="0.25">
      <c r="A44" s="1"/>
      <c r="B44" s="20"/>
      <c r="C44" s="20"/>
      <c r="D44" s="20"/>
      <c r="E44" s="20"/>
      <c r="F44" s="20"/>
      <c r="G44" s="12"/>
      <c r="H44" s="12"/>
      <c r="I44" s="12"/>
    </row>
    <row r="45" spans="1:26" ht="15.75" customHeight="1" x14ac:dyDescent="0.25">
      <c r="A45" s="1"/>
      <c r="B45" s="23">
        <f t="shared" ref="B45:H45" si="7">B43+B34</f>
        <v>3845085000</v>
      </c>
      <c r="C45" s="23">
        <f t="shared" si="7"/>
        <v>3720471000</v>
      </c>
      <c r="D45" s="23">
        <f t="shared" si="7"/>
        <v>3820406000</v>
      </c>
      <c r="E45" s="23">
        <f t="shared" si="7"/>
        <v>3875430000</v>
      </c>
      <c r="F45" s="23">
        <f t="shared" si="7"/>
        <v>3845709000</v>
      </c>
      <c r="G45" s="23">
        <f t="shared" si="7"/>
        <v>3800354000</v>
      </c>
      <c r="H45" s="23">
        <f t="shared" si="7"/>
        <v>4713593000</v>
      </c>
      <c r="I45" s="12"/>
    </row>
    <row r="46" spans="1:26" ht="15.75" customHeight="1" x14ac:dyDescent="0.25">
      <c r="B46" s="12"/>
      <c r="C46" s="12"/>
      <c r="D46" s="12"/>
      <c r="E46" s="12"/>
      <c r="F46" s="12"/>
      <c r="G46" s="12"/>
      <c r="H46" s="12"/>
      <c r="I46" s="12"/>
    </row>
    <row r="47" spans="1:26" ht="15.75" customHeight="1" x14ac:dyDescent="0.25">
      <c r="A47" s="11" t="s">
        <v>70</v>
      </c>
      <c r="B47" s="29">
        <f t="shared" ref="B47:H47" si="8">B43/(B37/10)</f>
        <v>48.160392670157066</v>
      </c>
      <c r="C47" s="29">
        <f t="shared" si="8"/>
        <v>48.37767015706806</v>
      </c>
      <c r="D47" s="29">
        <f t="shared" si="8"/>
        <v>49.033455497382199</v>
      </c>
      <c r="E47" s="29">
        <f t="shared" si="8"/>
        <v>48.289659685863874</v>
      </c>
      <c r="F47" s="29">
        <f t="shared" si="8"/>
        <v>48.540890052356019</v>
      </c>
      <c r="G47" s="29">
        <f t="shared" si="8"/>
        <v>48.587329842931936</v>
      </c>
      <c r="H47" s="29">
        <f t="shared" si="8"/>
        <v>74.206335078534025</v>
      </c>
      <c r="I47" s="1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1" t="s">
        <v>72</v>
      </c>
      <c r="B48" s="12">
        <f t="shared" ref="B48:H48" si="9">B37/10</f>
        <v>38200000</v>
      </c>
      <c r="C48" s="12">
        <f t="shared" si="9"/>
        <v>38200000</v>
      </c>
      <c r="D48" s="12">
        <f t="shared" si="9"/>
        <v>38200000</v>
      </c>
      <c r="E48" s="12">
        <f t="shared" si="9"/>
        <v>38200000</v>
      </c>
      <c r="F48" s="12">
        <f t="shared" si="9"/>
        <v>38200000</v>
      </c>
      <c r="G48" s="12">
        <f t="shared" si="9"/>
        <v>38200000</v>
      </c>
      <c r="H48" s="12">
        <f t="shared" si="9"/>
        <v>38200000</v>
      </c>
      <c r="I48" s="12"/>
    </row>
    <row r="49" spans="7:9" ht="15.75" customHeight="1" x14ac:dyDescent="0.25">
      <c r="G49" s="12"/>
      <c r="H49" s="12"/>
      <c r="I49" s="12"/>
    </row>
    <row r="50" spans="7:9" ht="15.75" customHeight="1" x14ac:dyDescent="0.25">
      <c r="G50" s="12"/>
      <c r="H50" s="12"/>
      <c r="I50" s="12"/>
    </row>
    <row r="51" spans="7:9" ht="15.75" customHeight="1" x14ac:dyDescent="0.25">
      <c r="G51" s="12"/>
      <c r="H51" s="12"/>
      <c r="I51" s="12"/>
    </row>
    <row r="52" spans="7:9" ht="15.75" customHeight="1" x14ac:dyDescent="0.25">
      <c r="G52" s="12"/>
      <c r="H52" s="12"/>
      <c r="I52" s="12"/>
    </row>
    <row r="53" spans="7:9" ht="15.75" customHeight="1" x14ac:dyDescent="0.25">
      <c r="G53" s="12"/>
      <c r="H53" s="12"/>
      <c r="I53" s="12"/>
    </row>
    <row r="54" spans="7:9" ht="15.75" customHeight="1" x14ac:dyDescent="0.25">
      <c r="G54" s="12"/>
      <c r="H54" s="12"/>
      <c r="I54" s="12"/>
    </row>
    <row r="55" spans="7:9" ht="15.75" customHeight="1" x14ac:dyDescent="0.25">
      <c r="G55" s="12"/>
      <c r="H55" s="12"/>
      <c r="I55" s="12"/>
    </row>
    <row r="56" spans="7:9" ht="15.75" customHeight="1" x14ac:dyDescent="0.25">
      <c r="G56" s="12"/>
      <c r="H56" s="12"/>
      <c r="I56" s="12"/>
    </row>
    <row r="57" spans="7:9" ht="15.75" customHeight="1" x14ac:dyDescent="0.25">
      <c r="G57" s="12"/>
      <c r="H57" s="12"/>
      <c r="I57" s="12"/>
    </row>
    <row r="58" spans="7:9" ht="15.75" customHeight="1" x14ac:dyDescent="0.2"/>
    <row r="59" spans="7:9" ht="15.75" customHeight="1" x14ac:dyDescent="0.2"/>
    <row r="60" spans="7:9" ht="15.75" customHeight="1" x14ac:dyDescent="0.2"/>
    <row r="61" spans="7:9" ht="15.75" customHeight="1" x14ac:dyDescent="0.2"/>
    <row r="62" spans="7:9" ht="15.75" customHeight="1" x14ac:dyDescent="0.2"/>
    <row r="63" spans="7:9" ht="15.75" customHeight="1" x14ac:dyDescent="0.2"/>
    <row r="64" spans="7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2.625" defaultRowHeight="15" customHeight="1" x14ac:dyDescent="0.2"/>
  <cols>
    <col min="1" max="1" width="37" customWidth="1"/>
    <col min="2" max="2" width="12.5" customWidth="1"/>
    <col min="3" max="3" width="13.125" customWidth="1"/>
    <col min="4" max="4" width="13.25" customWidth="1"/>
    <col min="5" max="5" width="12.5" customWidth="1"/>
    <col min="6" max="6" width="13.75" customWidth="1"/>
    <col min="7" max="7" width="13.375" customWidth="1"/>
    <col min="8" max="8" width="12.875" customWidth="1"/>
    <col min="9" max="25" width="7.625" customWidth="1"/>
  </cols>
  <sheetData>
    <row r="1" spans="1:25" x14ac:dyDescent="0.25">
      <c r="A1" s="1" t="s">
        <v>0</v>
      </c>
    </row>
    <row r="2" spans="1:25" ht="17.25" customHeight="1" x14ac:dyDescent="0.25">
      <c r="A2" s="1" t="s">
        <v>2</v>
      </c>
    </row>
    <row r="3" spans="1:25" ht="17.25" customHeight="1" x14ac:dyDescent="0.25">
      <c r="A3" s="2" t="s">
        <v>4</v>
      </c>
    </row>
    <row r="4" spans="1:25" ht="17.25" customHeight="1" x14ac:dyDescent="0.25">
      <c r="A4" s="3"/>
      <c r="B4" s="4"/>
      <c r="C4" s="4"/>
      <c r="D4" s="4"/>
      <c r="E4" s="4"/>
      <c r="F4" s="4"/>
    </row>
    <row r="5" spans="1:25" x14ac:dyDescent="0.25"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8</v>
      </c>
      <c r="H5" s="6" t="s">
        <v>6</v>
      </c>
    </row>
    <row r="6" spans="1:25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  <c r="G6" s="9">
        <v>43738</v>
      </c>
      <c r="H6" s="9">
        <v>43830</v>
      </c>
    </row>
    <row r="7" spans="1:25" x14ac:dyDescent="0.25">
      <c r="B7" s="7"/>
      <c r="C7" s="7"/>
      <c r="D7" s="7"/>
      <c r="E7" s="7"/>
      <c r="F7" s="7"/>
    </row>
    <row r="8" spans="1:25" x14ac:dyDescent="0.25">
      <c r="A8" s="11" t="s">
        <v>13</v>
      </c>
      <c r="B8" s="12">
        <v>886895000</v>
      </c>
      <c r="C8" s="12">
        <v>1259946000</v>
      </c>
      <c r="D8" s="12">
        <v>526412000</v>
      </c>
      <c r="E8" s="12">
        <v>965868000</v>
      </c>
      <c r="F8" s="12">
        <v>1249347000</v>
      </c>
      <c r="G8" s="14">
        <v>437748000</v>
      </c>
      <c r="H8" s="14">
        <v>866096000</v>
      </c>
      <c r="I8" s="12"/>
      <c r="J8" s="12"/>
    </row>
    <row r="9" spans="1:25" x14ac:dyDescent="0.25">
      <c r="A9" s="2" t="s">
        <v>15</v>
      </c>
      <c r="B9" s="12">
        <v>764825000</v>
      </c>
      <c r="C9" s="12">
        <v>1073171000</v>
      </c>
      <c r="D9" s="12">
        <v>453871000</v>
      </c>
      <c r="E9" s="12">
        <v>831046000</v>
      </c>
      <c r="F9" s="12">
        <v>1063350000</v>
      </c>
      <c r="G9" s="14">
        <v>373049000</v>
      </c>
      <c r="H9" s="14">
        <v>747678000</v>
      </c>
      <c r="I9" s="15"/>
      <c r="J9" s="15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11" t="s">
        <v>20</v>
      </c>
      <c r="B10" s="19">
        <f t="shared" ref="B10:H10" si="0">B8-B9</f>
        <v>122070000</v>
      </c>
      <c r="C10" s="19">
        <f t="shared" si="0"/>
        <v>186775000</v>
      </c>
      <c r="D10" s="19">
        <f t="shared" si="0"/>
        <v>72541000</v>
      </c>
      <c r="E10" s="19">
        <f t="shared" si="0"/>
        <v>134822000</v>
      </c>
      <c r="F10" s="19">
        <f t="shared" si="0"/>
        <v>185997000</v>
      </c>
      <c r="G10" s="19">
        <f t="shared" si="0"/>
        <v>64699000</v>
      </c>
      <c r="H10" s="19">
        <f t="shared" si="0"/>
        <v>118418000</v>
      </c>
      <c r="I10" s="15"/>
      <c r="J10" s="1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1"/>
      <c r="B11" s="20"/>
      <c r="C11" s="20"/>
      <c r="D11" s="20"/>
      <c r="E11" s="20"/>
      <c r="F11" s="20"/>
      <c r="G11" s="15"/>
      <c r="H11" s="15"/>
      <c r="I11" s="15"/>
      <c r="J11" s="15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11" t="s">
        <v>24</v>
      </c>
      <c r="B12" s="20">
        <f t="shared" ref="B12:H12" si="1">SUM(B13:B14)</f>
        <v>39649000</v>
      </c>
      <c r="C12" s="20">
        <f t="shared" si="1"/>
        <v>61589000</v>
      </c>
      <c r="D12" s="20">
        <f t="shared" si="1"/>
        <v>24457000</v>
      </c>
      <c r="E12" s="20">
        <f t="shared" si="1"/>
        <v>39726000</v>
      </c>
      <c r="F12" s="20">
        <f t="shared" si="1"/>
        <v>60727000</v>
      </c>
      <c r="G12" s="20">
        <f t="shared" si="1"/>
        <v>20027000</v>
      </c>
      <c r="H12" s="20">
        <f t="shared" si="1"/>
        <v>39030000</v>
      </c>
      <c r="I12" s="15"/>
      <c r="J12" s="15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2" t="s">
        <v>29</v>
      </c>
      <c r="B13" s="12">
        <v>33651000</v>
      </c>
      <c r="C13" s="12">
        <v>52711000</v>
      </c>
      <c r="D13" s="12">
        <v>21429000</v>
      </c>
      <c r="E13" s="12">
        <v>34517000</v>
      </c>
      <c r="F13" s="12">
        <v>51374000</v>
      </c>
      <c r="G13" s="14">
        <v>17090000</v>
      </c>
      <c r="H13" s="14">
        <v>32357000</v>
      </c>
      <c r="I13" s="15"/>
      <c r="J13" s="15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22" t="s">
        <v>30</v>
      </c>
      <c r="B14" s="12">
        <v>5998000</v>
      </c>
      <c r="C14" s="12">
        <v>8878000</v>
      </c>
      <c r="D14" s="12">
        <v>3028000</v>
      </c>
      <c r="E14" s="12">
        <v>5209000</v>
      </c>
      <c r="F14" s="12">
        <v>9353000</v>
      </c>
      <c r="G14" s="14">
        <v>2937000</v>
      </c>
      <c r="H14" s="14">
        <v>6673000</v>
      </c>
      <c r="I14" s="15"/>
      <c r="J14" s="1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2"/>
      <c r="B15" s="12"/>
      <c r="C15" s="12"/>
      <c r="D15" s="12"/>
      <c r="E15" s="12"/>
      <c r="F15" s="12"/>
      <c r="G15" s="15"/>
      <c r="H15" s="15"/>
      <c r="I15" s="15"/>
      <c r="J15" s="15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11" t="s">
        <v>32</v>
      </c>
      <c r="B16" s="19">
        <f t="shared" ref="B16:H16" si="2">B10-B12</f>
        <v>82421000</v>
      </c>
      <c r="C16" s="19">
        <f t="shared" si="2"/>
        <v>125186000</v>
      </c>
      <c r="D16" s="19">
        <f t="shared" si="2"/>
        <v>48084000</v>
      </c>
      <c r="E16" s="19">
        <f t="shared" si="2"/>
        <v>95096000</v>
      </c>
      <c r="F16" s="19">
        <f t="shared" si="2"/>
        <v>125270000</v>
      </c>
      <c r="G16" s="19">
        <f t="shared" si="2"/>
        <v>44672000</v>
      </c>
      <c r="H16" s="19">
        <f t="shared" si="2"/>
        <v>79388000</v>
      </c>
      <c r="I16" s="15"/>
      <c r="J16" s="15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6" t="s">
        <v>38</v>
      </c>
      <c r="B17" s="20"/>
      <c r="C17" s="20"/>
      <c r="D17" s="20"/>
      <c r="E17" s="20"/>
      <c r="F17" s="20"/>
      <c r="G17" s="15"/>
      <c r="H17" s="15"/>
      <c r="I17" s="15"/>
      <c r="J17" s="1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2" t="s">
        <v>42</v>
      </c>
      <c r="B18" s="12">
        <v>61250000</v>
      </c>
      <c r="C18" s="12">
        <v>94595000</v>
      </c>
      <c r="D18" s="12">
        <v>34585000</v>
      </c>
      <c r="E18" s="12">
        <v>71740000</v>
      </c>
      <c r="F18" s="12">
        <v>95122000</v>
      </c>
      <c r="G18" s="14">
        <v>37988000</v>
      </c>
      <c r="H18" s="14">
        <v>73267000</v>
      </c>
      <c r="I18" s="15"/>
      <c r="J18" s="15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17" t="s">
        <v>44</v>
      </c>
      <c r="B19" s="12">
        <v>992000</v>
      </c>
      <c r="C19" s="12">
        <v>3913000</v>
      </c>
      <c r="D19" s="12">
        <v>432000</v>
      </c>
      <c r="E19" s="12">
        <v>1211000</v>
      </c>
      <c r="F19" s="12">
        <v>4317000</v>
      </c>
      <c r="G19" s="14">
        <v>327000</v>
      </c>
      <c r="H19" s="14">
        <v>984000</v>
      </c>
      <c r="I19" s="15"/>
      <c r="J19" s="15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11" t="s">
        <v>45</v>
      </c>
      <c r="B20" s="19">
        <f t="shared" ref="B20:H20" si="3">B16-B18+B19</f>
        <v>22163000</v>
      </c>
      <c r="C20" s="19">
        <f t="shared" si="3"/>
        <v>34504000</v>
      </c>
      <c r="D20" s="19">
        <f t="shared" si="3"/>
        <v>13931000</v>
      </c>
      <c r="E20" s="19">
        <f t="shared" si="3"/>
        <v>24567000</v>
      </c>
      <c r="F20" s="19">
        <f t="shared" si="3"/>
        <v>34465000</v>
      </c>
      <c r="G20" s="19">
        <f t="shared" si="3"/>
        <v>7011000</v>
      </c>
      <c r="H20" s="19">
        <f t="shared" si="3"/>
        <v>7105000</v>
      </c>
      <c r="I20" s="12"/>
      <c r="J20" s="12"/>
    </row>
    <row r="21" spans="1:25" ht="15.75" customHeight="1" x14ac:dyDescent="0.25">
      <c r="A21" s="22" t="s">
        <v>53</v>
      </c>
      <c r="B21" s="12">
        <v>1055000</v>
      </c>
      <c r="C21" s="12">
        <v>1643000</v>
      </c>
      <c r="D21" s="12">
        <v>663000</v>
      </c>
      <c r="E21" s="12">
        <v>1170000</v>
      </c>
      <c r="F21" s="12">
        <v>1641000</v>
      </c>
      <c r="G21" s="14">
        <v>334000</v>
      </c>
      <c r="H21" s="14">
        <v>338000</v>
      </c>
      <c r="I21" s="12"/>
      <c r="J21" s="12"/>
    </row>
    <row r="22" spans="1:25" ht="15.75" customHeight="1" x14ac:dyDescent="0.25">
      <c r="A22" s="11" t="s">
        <v>55</v>
      </c>
      <c r="B22" s="19">
        <f t="shared" ref="B22:H22" si="4">B20-B21</f>
        <v>21108000</v>
      </c>
      <c r="C22" s="19">
        <f t="shared" si="4"/>
        <v>32861000</v>
      </c>
      <c r="D22" s="19">
        <f t="shared" si="4"/>
        <v>13268000</v>
      </c>
      <c r="E22" s="19">
        <f t="shared" si="4"/>
        <v>23397000</v>
      </c>
      <c r="F22" s="19">
        <f t="shared" si="4"/>
        <v>32824000</v>
      </c>
      <c r="G22" s="19">
        <f t="shared" si="4"/>
        <v>6677000</v>
      </c>
      <c r="H22" s="19">
        <f t="shared" si="4"/>
        <v>6767000</v>
      </c>
      <c r="I22" s="12"/>
      <c r="J22" s="12"/>
    </row>
    <row r="23" spans="1:25" ht="15.75" customHeight="1" x14ac:dyDescent="0.25">
      <c r="A23" s="1"/>
      <c r="B23" s="20"/>
      <c r="C23" s="20"/>
      <c r="D23" s="20"/>
      <c r="E23" s="20"/>
      <c r="F23" s="20"/>
      <c r="G23" s="12"/>
      <c r="H23" s="12"/>
      <c r="I23" s="12"/>
      <c r="J23" s="12"/>
    </row>
    <row r="24" spans="1:25" ht="15.75" customHeight="1" x14ac:dyDescent="0.25">
      <c r="A24" s="13" t="s">
        <v>57</v>
      </c>
      <c r="B24" s="20">
        <f t="shared" ref="B24:H24" si="5">SUM(B25:B26)</f>
        <v>-2891000</v>
      </c>
      <c r="C24" s="20">
        <f t="shared" si="5"/>
        <v>-4865000</v>
      </c>
      <c r="D24" s="20">
        <f t="shared" si="5"/>
        <v>-2791000</v>
      </c>
      <c r="E24" s="20">
        <f t="shared" si="5"/>
        <v>-4976000</v>
      </c>
      <c r="F24" s="20">
        <f t="shared" si="5"/>
        <v>6276000</v>
      </c>
      <c r="G24" s="20">
        <f t="shared" si="5"/>
        <v>1979000</v>
      </c>
      <c r="H24" s="20">
        <f t="shared" si="5"/>
        <v>4058000</v>
      </c>
      <c r="I24" s="12"/>
      <c r="J24" s="12"/>
    </row>
    <row r="25" spans="1:25" ht="15.75" customHeight="1" x14ac:dyDescent="0.25">
      <c r="A25" s="17" t="s">
        <v>58</v>
      </c>
      <c r="B25" s="12">
        <v>-5321000</v>
      </c>
      <c r="C25" s="12">
        <v>-7559000</v>
      </c>
      <c r="D25" s="12">
        <v>-3158000</v>
      </c>
      <c r="E25" s="12">
        <v>-5795000</v>
      </c>
      <c r="F25" s="12">
        <v>7496000</v>
      </c>
      <c r="G25" s="14">
        <v>2626000</v>
      </c>
      <c r="H25" s="14">
        <v>5351000</v>
      </c>
      <c r="I25" s="12"/>
      <c r="J25" s="12"/>
    </row>
    <row r="26" spans="1:25" ht="15.75" customHeight="1" x14ac:dyDescent="0.25">
      <c r="A26" s="17" t="s">
        <v>59</v>
      </c>
      <c r="B26" s="12">
        <v>2430000</v>
      </c>
      <c r="C26" s="12">
        <v>2694000</v>
      </c>
      <c r="D26" s="12">
        <v>367000</v>
      </c>
      <c r="E26" s="12">
        <v>819000</v>
      </c>
      <c r="F26" s="12">
        <v>-1220000</v>
      </c>
      <c r="G26" s="14">
        <v>-647000</v>
      </c>
      <c r="H26" s="14">
        <v>-1293000</v>
      </c>
      <c r="I26" s="12"/>
      <c r="J26" s="12"/>
    </row>
    <row r="27" spans="1:25" ht="15.75" customHeight="1" x14ac:dyDescent="0.25">
      <c r="A27" s="11" t="s">
        <v>61</v>
      </c>
      <c r="B27" s="18">
        <f t="shared" ref="B27:E27" si="6">SUM(B22+B24)</f>
        <v>18217000</v>
      </c>
      <c r="C27" s="18">
        <f t="shared" si="6"/>
        <v>27996000</v>
      </c>
      <c r="D27" s="18">
        <f t="shared" si="6"/>
        <v>10477000</v>
      </c>
      <c r="E27" s="18">
        <f t="shared" si="6"/>
        <v>18421000</v>
      </c>
      <c r="F27" s="18">
        <f t="shared" ref="F27:H27" si="7">F22-F24</f>
        <v>26548000</v>
      </c>
      <c r="G27" s="18">
        <f t="shared" si="7"/>
        <v>4698000</v>
      </c>
      <c r="H27" s="18">
        <f t="shared" si="7"/>
        <v>2709000</v>
      </c>
      <c r="I27" s="12"/>
      <c r="J27" s="12"/>
    </row>
    <row r="28" spans="1:25" ht="15.75" customHeight="1" x14ac:dyDescent="0.25">
      <c r="A28" s="1"/>
      <c r="B28" s="12"/>
      <c r="C28" s="12"/>
      <c r="D28" s="12"/>
      <c r="E28" s="12"/>
      <c r="F28" s="12"/>
      <c r="G28" s="12"/>
      <c r="H28" s="12"/>
      <c r="I28" s="12"/>
      <c r="J28" s="12"/>
    </row>
    <row r="29" spans="1:25" ht="15.75" customHeight="1" x14ac:dyDescent="0.25">
      <c r="A29" s="1"/>
      <c r="B29" s="12"/>
      <c r="C29" s="12"/>
      <c r="D29" s="12"/>
      <c r="E29" s="28"/>
      <c r="F29" s="12"/>
      <c r="G29" s="12"/>
      <c r="H29" s="12"/>
      <c r="I29" s="12"/>
      <c r="J29" s="12"/>
    </row>
    <row r="30" spans="1:25" ht="15.75" customHeight="1" x14ac:dyDescent="0.25">
      <c r="A30" s="11" t="s">
        <v>69</v>
      </c>
      <c r="B30" s="29">
        <f>B27/('1'!B37/10)</f>
        <v>0.47688481675392669</v>
      </c>
      <c r="C30" s="29">
        <f>C27/('1'!C37/10)</f>
        <v>0.73287958115183249</v>
      </c>
      <c r="D30" s="29">
        <f>D27/('1'!D37/10)</f>
        <v>0.27426701570680628</v>
      </c>
      <c r="E30" s="29">
        <f>E27/('1'!E37/10)</f>
        <v>0.48222513089005237</v>
      </c>
      <c r="F30" s="29">
        <f>F27/('1'!F37/10)</f>
        <v>0.69497382198952884</v>
      </c>
      <c r="G30" s="29">
        <f>G27/('1'!G37/10)</f>
        <v>0.12298429319371727</v>
      </c>
      <c r="H30" s="29">
        <f>H27/('1'!H37/10)</f>
        <v>7.0916230366492153E-2</v>
      </c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26" t="s">
        <v>71</v>
      </c>
      <c r="B31" s="2">
        <f>'1'!B37/10</f>
        <v>38200000</v>
      </c>
      <c r="C31" s="2">
        <f>'1'!C37/10</f>
        <v>38200000</v>
      </c>
      <c r="D31" s="2">
        <f>'1'!D37/10</f>
        <v>38200000</v>
      </c>
      <c r="E31" s="2">
        <f>'1'!E37/10</f>
        <v>38200000</v>
      </c>
      <c r="F31" s="2">
        <f>'1'!F37/10</f>
        <v>38200000</v>
      </c>
      <c r="G31" s="2">
        <f>'1'!G37/10</f>
        <v>38200000</v>
      </c>
      <c r="H31" s="2">
        <f>'1'!H37/10</f>
        <v>38200000</v>
      </c>
      <c r="I31" s="12"/>
      <c r="J31" s="12"/>
    </row>
    <row r="32" spans="1:25" ht="15.75" customHeight="1" x14ac:dyDescent="0.25">
      <c r="G32" s="12"/>
      <c r="H32" s="12"/>
      <c r="I32" s="12"/>
      <c r="J32" s="12"/>
    </row>
    <row r="33" spans="7:10" ht="15.75" customHeight="1" x14ac:dyDescent="0.25">
      <c r="G33" s="12"/>
      <c r="H33" s="12"/>
      <c r="I33" s="12"/>
      <c r="J33" s="12"/>
    </row>
    <row r="34" spans="7:10" ht="15.75" customHeight="1" x14ac:dyDescent="0.25">
      <c r="G34" s="12"/>
      <c r="H34" s="12"/>
      <c r="I34" s="12"/>
      <c r="J34" s="12"/>
    </row>
    <row r="35" spans="7:10" ht="15.75" customHeight="1" x14ac:dyDescent="0.25">
      <c r="G35" s="12"/>
      <c r="H35" s="12"/>
      <c r="I35" s="12"/>
      <c r="J35" s="12"/>
    </row>
    <row r="36" spans="7:10" ht="15.75" customHeight="1" x14ac:dyDescent="0.25">
      <c r="G36" s="12"/>
      <c r="H36" s="12"/>
      <c r="I36" s="12"/>
      <c r="J36" s="12"/>
    </row>
    <row r="37" spans="7:10" ht="15.75" customHeight="1" x14ac:dyDescent="0.25">
      <c r="G37" s="12"/>
      <c r="H37" s="12"/>
      <c r="I37" s="12"/>
      <c r="J37" s="12"/>
    </row>
    <row r="38" spans="7:10" ht="15.75" customHeight="1" x14ac:dyDescent="0.25">
      <c r="G38" s="12"/>
      <c r="H38" s="12"/>
      <c r="I38" s="12"/>
      <c r="J38" s="12"/>
    </row>
    <row r="39" spans="7:10" ht="15.75" customHeight="1" x14ac:dyDescent="0.25">
      <c r="G39" s="12"/>
      <c r="H39" s="12"/>
      <c r="I39" s="12"/>
      <c r="J39" s="12"/>
    </row>
    <row r="40" spans="7:10" ht="15.75" customHeight="1" x14ac:dyDescent="0.25">
      <c r="G40" s="12"/>
      <c r="H40" s="12"/>
      <c r="I40" s="12"/>
      <c r="J40" s="12"/>
    </row>
    <row r="41" spans="7:10" ht="15.75" customHeight="1" x14ac:dyDescent="0.25">
      <c r="G41" s="12"/>
      <c r="H41" s="12"/>
      <c r="I41" s="12"/>
      <c r="J41" s="12"/>
    </row>
    <row r="42" spans="7:10" ht="15.75" customHeight="1" x14ac:dyDescent="0.25">
      <c r="G42" s="12"/>
      <c r="H42" s="12"/>
      <c r="I42" s="12"/>
      <c r="J42" s="12"/>
    </row>
    <row r="43" spans="7:10" ht="15.75" customHeight="1" x14ac:dyDescent="0.25">
      <c r="G43" s="12"/>
      <c r="H43" s="12"/>
      <c r="I43" s="12"/>
      <c r="J43" s="12"/>
    </row>
    <row r="44" spans="7:10" ht="15.75" customHeight="1" x14ac:dyDescent="0.25">
      <c r="G44" s="12"/>
      <c r="H44" s="12"/>
      <c r="I44" s="12"/>
      <c r="J44" s="12"/>
    </row>
    <row r="45" spans="7:10" ht="15.75" customHeight="1" x14ac:dyDescent="0.25">
      <c r="G45" s="12"/>
      <c r="H45" s="12"/>
      <c r="I45" s="12"/>
      <c r="J45" s="12"/>
    </row>
    <row r="46" spans="7:10" ht="15.75" customHeight="1" x14ac:dyDescent="0.25">
      <c r="G46" s="12"/>
      <c r="H46" s="12"/>
      <c r="I46" s="12"/>
      <c r="J46" s="12"/>
    </row>
    <row r="47" spans="7:10" ht="15.75" customHeight="1" x14ac:dyDescent="0.25">
      <c r="G47" s="12"/>
      <c r="H47" s="12"/>
      <c r="I47" s="12"/>
      <c r="J47" s="12"/>
    </row>
    <row r="48" spans="7:10" ht="15.75" customHeight="1" x14ac:dyDescent="0.25">
      <c r="G48" s="12"/>
      <c r="H48" s="12"/>
      <c r="I48" s="12"/>
      <c r="J48" s="12"/>
    </row>
    <row r="49" spans="7:10" ht="15.75" customHeight="1" x14ac:dyDescent="0.25">
      <c r="G49" s="12"/>
      <c r="H49" s="12"/>
      <c r="I49" s="12"/>
      <c r="J49" s="12"/>
    </row>
    <row r="50" spans="7:10" ht="15.75" customHeight="1" x14ac:dyDescent="0.25">
      <c r="G50" s="12"/>
      <c r="H50" s="12"/>
      <c r="I50" s="12"/>
      <c r="J50" s="12"/>
    </row>
    <row r="51" spans="7:10" ht="15.75" customHeight="1" x14ac:dyDescent="0.25">
      <c r="G51" s="12"/>
      <c r="H51" s="12"/>
      <c r="I51" s="12"/>
      <c r="J51" s="12"/>
    </row>
    <row r="52" spans="7:10" ht="15.75" customHeight="1" x14ac:dyDescent="0.25">
      <c r="G52" s="12"/>
      <c r="H52" s="12"/>
      <c r="I52" s="12"/>
      <c r="J52" s="12"/>
    </row>
    <row r="53" spans="7:10" ht="15.75" customHeight="1" x14ac:dyDescent="0.25">
      <c r="G53" s="12"/>
      <c r="H53" s="12"/>
      <c r="I53" s="12"/>
      <c r="J53" s="12"/>
    </row>
    <row r="54" spans="7:10" ht="15.75" customHeight="1" x14ac:dyDescent="0.25">
      <c r="G54" s="12"/>
      <c r="H54" s="12"/>
      <c r="I54" s="12"/>
      <c r="J54" s="12"/>
    </row>
    <row r="55" spans="7:10" ht="15.75" customHeight="1" x14ac:dyDescent="0.25">
      <c r="G55" s="12"/>
      <c r="H55" s="12"/>
      <c r="I55" s="12"/>
      <c r="J55" s="12"/>
    </row>
    <row r="56" spans="7:10" ht="15.75" customHeight="1" x14ac:dyDescent="0.2"/>
    <row r="57" spans="7:10" ht="15.75" customHeight="1" x14ac:dyDescent="0.2"/>
    <row r="58" spans="7:10" ht="15.75" customHeight="1" x14ac:dyDescent="0.2"/>
    <row r="59" spans="7:10" ht="15.75" customHeight="1" x14ac:dyDescent="0.2"/>
    <row r="60" spans="7:10" ht="15.75" customHeight="1" x14ac:dyDescent="0.2"/>
    <row r="61" spans="7:10" ht="15.75" customHeight="1" x14ac:dyDescent="0.2"/>
    <row r="62" spans="7:10" ht="15.75" customHeight="1" x14ac:dyDescent="0.2"/>
    <row r="63" spans="7:10" ht="15.75" customHeight="1" x14ac:dyDescent="0.2"/>
    <row r="64" spans="7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3" sqref="A23"/>
    </sheetView>
  </sheetViews>
  <sheetFormatPr defaultColWidth="12.625" defaultRowHeight="15" customHeight="1" x14ac:dyDescent="0.2"/>
  <cols>
    <col min="1" max="1" width="37.875" customWidth="1"/>
    <col min="2" max="2" width="13.5" customWidth="1"/>
    <col min="3" max="4" width="15.5" customWidth="1"/>
    <col min="5" max="5" width="15" customWidth="1"/>
    <col min="6" max="6" width="12.625" customWidth="1"/>
    <col min="7" max="8" width="12.5" customWidth="1"/>
    <col min="9" max="26" width="7.62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2" t="s">
        <v>5</v>
      </c>
    </row>
    <row r="4" spans="1:9" ht="15.75" x14ac:dyDescent="0.25">
      <c r="A4" s="3"/>
      <c r="B4" s="5"/>
      <c r="C4" s="5"/>
      <c r="D4" s="5"/>
      <c r="E4" s="5"/>
      <c r="F4" s="5"/>
    </row>
    <row r="5" spans="1:9" x14ac:dyDescent="0.25"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8</v>
      </c>
      <c r="H5" s="6" t="s">
        <v>6</v>
      </c>
    </row>
    <row r="6" spans="1:9" x14ac:dyDescent="0.25">
      <c r="B6" s="7">
        <v>43100</v>
      </c>
      <c r="C6" s="7">
        <v>43190</v>
      </c>
      <c r="D6" s="7">
        <v>43373</v>
      </c>
      <c r="E6" s="7">
        <v>43465</v>
      </c>
      <c r="F6" s="7">
        <v>43555</v>
      </c>
      <c r="G6" s="9">
        <v>43738</v>
      </c>
      <c r="H6" s="9">
        <v>43830</v>
      </c>
    </row>
    <row r="7" spans="1:9" x14ac:dyDescent="0.25">
      <c r="A7" s="11" t="s">
        <v>10</v>
      </c>
      <c r="B7" s="12"/>
      <c r="C7" s="12"/>
      <c r="D7" s="12"/>
      <c r="E7" s="12"/>
      <c r="F7" s="12"/>
    </row>
    <row r="8" spans="1:9" x14ac:dyDescent="0.25">
      <c r="A8" s="2" t="s">
        <v>12</v>
      </c>
      <c r="B8" s="12">
        <v>957634000</v>
      </c>
      <c r="C8" s="12">
        <v>1410983000</v>
      </c>
      <c r="D8" s="12">
        <v>465142000</v>
      </c>
      <c r="E8" s="14">
        <v>896166000</v>
      </c>
      <c r="F8" s="12">
        <v>1168525000</v>
      </c>
      <c r="G8" s="14">
        <v>367661000</v>
      </c>
      <c r="H8" s="14">
        <v>742592000</v>
      </c>
      <c r="I8" s="12"/>
    </row>
    <row r="9" spans="1:9" x14ac:dyDescent="0.25">
      <c r="A9" s="2" t="s">
        <v>16</v>
      </c>
      <c r="B9" s="12">
        <v>-1067629000</v>
      </c>
      <c r="C9" s="12">
        <v>-1444043000</v>
      </c>
      <c r="D9" s="12">
        <v>-377430000</v>
      </c>
      <c r="E9" s="14">
        <v>-664284000</v>
      </c>
      <c r="F9" s="12">
        <v>-960754000</v>
      </c>
      <c r="G9" s="14">
        <v>-347903000</v>
      </c>
      <c r="H9" s="14">
        <v>-674844000</v>
      </c>
      <c r="I9" s="12"/>
    </row>
    <row r="10" spans="1:9" x14ac:dyDescent="0.25">
      <c r="A10" s="16" t="s">
        <v>18</v>
      </c>
      <c r="B10" s="12">
        <v>-61250000</v>
      </c>
      <c r="C10" s="12">
        <v>-94595000</v>
      </c>
      <c r="D10" s="12">
        <v>-34584000</v>
      </c>
      <c r="E10" s="14">
        <v>-71740000</v>
      </c>
      <c r="F10" s="12">
        <v>-95122000</v>
      </c>
      <c r="G10" s="14">
        <v>-37989000</v>
      </c>
      <c r="H10" s="14">
        <v>-73267000</v>
      </c>
      <c r="I10" s="12"/>
    </row>
    <row r="11" spans="1:9" x14ac:dyDescent="0.25">
      <c r="A11" s="2" t="s">
        <v>19</v>
      </c>
      <c r="B11" s="12">
        <v>-6234000</v>
      </c>
      <c r="C11" s="12">
        <v>-8185000</v>
      </c>
      <c r="D11" s="12">
        <v>-2118000</v>
      </c>
      <c r="E11" s="14">
        <v>-4899000</v>
      </c>
      <c r="F11" s="12">
        <v>-7687000</v>
      </c>
      <c r="G11" s="14">
        <v>-1852000</v>
      </c>
      <c r="H11" s="14">
        <v>-3515000</v>
      </c>
      <c r="I11" s="12"/>
    </row>
    <row r="12" spans="1:9" ht="15.75" x14ac:dyDescent="0.25">
      <c r="A12" s="3"/>
      <c r="B12" s="19">
        <f t="shared" ref="B12:H12" si="0">SUM(B8:B11)</f>
        <v>-177479000</v>
      </c>
      <c r="C12" s="19">
        <f t="shared" si="0"/>
        <v>-135840000</v>
      </c>
      <c r="D12" s="19">
        <f t="shared" si="0"/>
        <v>51010000</v>
      </c>
      <c r="E12" s="19">
        <f t="shared" si="0"/>
        <v>155243000</v>
      </c>
      <c r="F12" s="19">
        <f t="shared" si="0"/>
        <v>104962000</v>
      </c>
      <c r="G12" s="19">
        <f t="shared" si="0"/>
        <v>-20083000</v>
      </c>
      <c r="H12" s="19">
        <f t="shared" si="0"/>
        <v>-9034000</v>
      </c>
      <c r="I12" s="12"/>
    </row>
    <row r="13" spans="1:9" ht="15.75" x14ac:dyDescent="0.25">
      <c r="A13" s="3"/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11" t="s">
        <v>10</v>
      </c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A15" s="2" t="s">
        <v>27</v>
      </c>
      <c r="B15" s="12">
        <v>0</v>
      </c>
      <c r="C15" s="12">
        <v>-2299000</v>
      </c>
      <c r="D15" s="12">
        <v>-16164000</v>
      </c>
      <c r="E15" s="14">
        <v>-16269000</v>
      </c>
      <c r="F15" s="12">
        <v>-16268000</v>
      </c>
      <c r="G15" s="12"/>
      <c r="H15" s="12"/>
      <c r="I15" s="12"/>
    </row>
    <row r="16" spans="1:9" x14ac:dyDescent="0.25">
      <c r="A16" s="17" t="s">
        <v>28</v>
      </c>
      <c r="B16" s="12">
        <v>992000</v>
      </c>
      <c r="C16" s="12">
        <v>3913000</v>
      </c>
      <c r="D16" s="12">
        <v>432000</v>
      </c>
      <c r="E16" s="14">
        <v>1211000</v>
      </c>
      <c r="F16" s="12">
        <v>4317000</v>
      </c>
      <c r="G16" s="14">
        <v>254000</v>
      </c>
      <c r="H16" s="14">
        <v>888000</v>
      </c>
      <c r="I16" s="12"/>
    </row>
    <row r="17" spans="1:26" x14ac:dyDescent="0.25">
      <c r="A17" s="1"/>
      <c r="B17" s="19">
        <f t="shared" ref="B17:H17" si="1">SUM(B15:B16)</f>
        <v>992000</v>
      </c>
      <c r="C17" s="19">
        <f t="shared" si="1"/>
        <v>1614000</v>
      </c>
      <c r="D17" s="19">
        <f t="shared" si="1"/>
        <v>-15732000</v>
      </c>
      <c r="E17" s="19">
        <f t="shared" si="1"/>
        <v>-15058000</v>
      </c>
      <c r="F17" s="19">
        <f t="shared" si="1"/>
        <v>-11951000</v>
      </c>
      <c r="G17" s="19">
        <f t="shared" si="1"/>
        <v>254000</v>
      </c>
      <c r="H17" s="19">
        <f t="shared" si="1"/>
        <v>888000</v>
      </c>
      <c r="I17" s="12"/>
    </row>
    <row r="18" spans="1:26" x14ac:dyDescent="0.25">
      <c r="B18" s="12"/>
      <c r="C18" s="12"/>
      <c r="D18" s="12"/>
      <c r="E18" s="12"/>
      <c r="F18" s="12"/>
      <c r="G18" s="12"/>
      <c r="H18" s="12"/>
      <c r="I18" s="12"/>
    </row>
    <row r="19" spans="1:26" x14ac:dyDescent="0.25">
      <c r="A19" s="11" t="s">
        <v>31</v>
      </c>
      <c r="B19" s="12"/>
      <c r="C19" s="12"/>
      <c r="D19" s="12"/>
      <c r="E19" s="12"/>
      <c r="F19" s="12"/>
      <c r="G19" s="12"/>
      <c r="H19" s="12"/>
      <c r="I19" s="12"/>
    </row>
    <row r="20" spans="1:26" x14ac:dyDescent="0.25">
      <c r="A20" s="2" t="s">
        <v>33</v>
      </c>
      <c r="B20" s="12">
        <v>231854000</v>
      </c>
      <c r="C20" s="12">
        <v>231853000</v>
      </c>
      <c r="D20" s="12">
        <v>-7486000</v>
      </c>
      <c r="E20" s="14">
        <v>-28096000</v>
      </c>
      <c r="F20" s="12">
        <v>-903000</v>
      </c>
      <c r="G20" s="14">
        <v>20350000</v>
      </c>
      <c r="H20" s="14">
        <v>9691000</v>
      </c>
      <c r="I20" s="12"/>
    </row>
    <row r="21" spans="1:26" ht="15.75" customHeight="1" x14ac:dyDescent="0.25">
      <c r="A21" s="17" t="s">
        <v>34</v>
      </c>
      <c r="B21" s="12">
        <v>-43999000</v>
      </c>
      <c r="C21" s="12">
        <v>-59749000</v>
      </c>
      <c r="D21" s="12">
        <v>-21047000</v>
      </c>
      <c r="E21" s="14">
        <v>-52287000</v>
      </c>
      <c r="F21" s="12">
        <v>-64914000</v>
      </c>
      <c r="G21" s="14">
        <v>-1991000</v>
      </c>
      <c r="H21" s="14">
        <v>2245000</v>
      </c>
      <c r="I21" s="12"/>
    </row>
    <row r="22" spans="1:26" ht="15.75" customHeight="1" x14ac:dyDescent="0.25">
      <c r="A22" s="2" t="s">
        <v>36</v>
      </c>
      <c r="B22" s="12">
        <v>-249000</v>
      </c>
      <c r="C22" s="12">
        <v>-26759000</v>
      </c>
      <c r="D22" s="12">
        <v>-127000</v>
      </c>
      <c r="E22" s="14">
        <v>-221000</v>
      </c>
      <c r="F22" s="12">
        <v>-25254000</v>
      </c>
      <c r="G22" s="14">
        <v>-256000</v>
      </c>
      <c r="H22" s="14">
        <v>-319000</v>
      </c>
      <c r="I22" s="12"/>
    </row>
    <row r="23" spans="1:26" ht="15.75" customHeight="1" x14ac:dyDescent="0.25">
      <c r="A23" s="1"/>
      <c r="B23" s="19">
        <f t="shared" ref="B23:H23" si="2">SUM(B20:B22)</f>
        <v>187606000</v>
      </c>
      <c r="C23" s="19">
        <f t="shared" si="2"/>
        <v>145345000</v>
      </c>
      <c r="D23" s="19">
        <f t="shared" si="2"/>
        <v>-28660000</v>
      </c>
      <c r="E23" s="19">
        <f t="shared" si="2"/>
        <v>-80604000</v>
      </c>
      <c r="F23" s="19">
        <f t="shared" si="2"/>
        <v>-91071000</v>
      </c>
      <c r="G23" s="19">
        <f t="shared" si="2"/>
        <v>18103000</v>
      </c>
      <c r="H23" s="19">
        <f t="shared" si="2"/>
        <v>11617000</v>
      </c>
      <c r="I23" s="12"/>
    </row>
    <row r="24" spans="1:26" ht="15.75" customHeight="1" x14ac:dyDescent="0.25">
      <c r="B24" s="20"/>
      <c r="C24" s="20"/>
      <c r="D24" s="20"/>
      <c r="E24" s="20"/>
      <c r="F24" s="20"/>
      <c r="G24" s="12"/>
      <c r="H24" s="12"/>
      <c r="I24" s="12"/>
    </row>
    <row r="25" spans="1:26" ht="15.75" customHeight="1" x14ac:dyDescent="0.25">
      <c r="A25" s="1" t="s">
        <v>43</v>
      </c>
      <c r="B25" s="20">
        <f t="shared" ref="B25:H25" si="3">B12+B17+B23</f>
        <v>11119000</v>
      </c>
      <c r="C25" s="20">
        <f t="shared" si="3"/>
        <v>11119000</v>
      </c>
      <c r="D25" s="20">
        <f t="shared" si="3"/>
        <v>6618000</v>
      </c>
      <c r="E25" s="20">
        <f t="shared" si="3"/>
        <v>59581000</v>
      </c>
      <c r="F25" s="20">
        <f t="shared" si="3"/>
        <v>1940000</v>
      </c>
      <c r="G25" s="20">
        <f t="shared" si="3"/>
        <v>-1726000</v>
      </c>
      <c r="H25" s="20">
        <f t="shared" si="3"/>
        <v>3471000</v>
      </c>
      <c r="I25" s="12"/>
    </row>
    <row r="26" spans="1:26" ht="15.75" customHeight="1" x14ac:dyDescent="0.25">
      <c r="A26" s="26" t="s">
        <v>47</v>
      </c>
      <c r="B26" s="20">
        <v>0</v>
      </c>
      <c r="C26" s="20">
        <v>0</v>
      </c>
      <c r="D26" s="20"/>
      <c r="E26" s="20"/>
      <c r="F26" s="12"/>
      <c r="G26" s="14">
        <v>73000</v>
      </c>
      <c r="H26" s="14">
        <v>96000</v>
      </c>
      <c r="I26" s="12"/>
    </row>
    <row r="27" spans="1:26" ht="15.75" customHeight="1" x14ac:dyDescent="0.25">
      <c r="A27" s="26" t="s">
        <v>48</v>
      </c>
      <c r="B27" s="12">
        <v>63721000</v>
      </c>
      <c r="C27" s="12">
        <v>22602000</v>
      </c>
      <c r="D27" s="12">
        <v>23882000</v>
      </c>
      <c r="E27" s="14">
        <v>23882000</v>
      </c>
      <c r="F27" s="12">
        <v>23882000</v>
      </c>
      <c r="G27" s="14">
        <v>24138000</v>
      </c>
      <c r="H27" s="14">
        <v>24138000</v>
      </c>
      <c r="I27" s="12"/>
    </row>
    <row r="28" spans="1:26" ht="15.75" customHeight="1" x14ac:dyDescent="0.25">
      <c r="A28" s="11" t="s">
        <v>50</v>
      </c>
      <c r="B28" s="18">
        <f t="shared" ref="B28:H28" si="4">SUM(B25:B27)</f>
        <v>74840000</v>
      </c>
      <c r="C28" s="18">
        <f t="shared" si="4"/>
        <v>33721000</v>
      </c>
      <c r="D28" s="18">
        <f t="shared" si="4"/>
        <v>30500000</v>
      </c>
      <c r="E28" s="18">
        <f t="shared" si="4"/>
        <v>83463000</v>
      </c>
      <c r="F28" s="18">
        <f t="shared" si="4"/>
        <v>25822000</v>
      </c>
      <c r="G28" s="18">
        <f t="shared" si="4"/>
        <v>22485000</v>
      </c>
      <c r="H28" s="18">
        <f t="shared" si="4"/>
        <v>27705000</v>
      </c>
      <c r="I28" s="12"/>
    </row>
    <row r="29" spans="1:26" ht="15.75" customHeight="1" x14ac:dyDescent="0.25">
      <c r="A29" s="1"/>
      <c r="B29" s="12"/>
      <c r="C29" s="12"/>
      <c r="D29" s="12"/>
      <c r="E29" s="12"/>
      <c r="F29" s="12"/>
      <c r="G29" s="12"/>
      <c r="H29" s="12"/>
      <c r="I29" s="12"/>
    </row>
    <row r="30" spans="1:26" ht="15.75" customHeight="1" x14ac:dyDescent="0.25">
      <c r="G30" s="12"/>
      <c r="H30" s="12"/>
      <c r="I30" s="12"/>
    </row>
    <row r="31" spans="1:26" ht="15.75" customHeight="1" x14ac:dyDescent="0.25">
      <c r="A31" s="11" t="s">
        <v>56</v>
      </c>
      <c r="B31" s="27">
        <f>B12/('1'!B37/10)</f>
        <v>-4.6460471204188485</v>
      </c>
      <c r="C31" s="27">
        <f>C12/('1'!C37/10)</f>
        <v>-3.5560209424083769</v>
      </c>
      <c r="D31" s="27">
        <f>D12/('1'!D37/10)</f>
        <v>1.3353403141361258</v>
      </c>
      <c r="E31" s="27">
        <f>E12/('1'!E37/10)</f>
        <v>4.0639528795811515</v>
      </c>
      <c r="F31" s="27">
        <f>F12/('1'!F37/10)</f>
        <v>2.7476963350785342</v>
      </c>
      <c r="G31" s="27">
        <f>G12/('1'!G37/10)</f>
        <v>-0.52573298429319371</v>
      </c>
      <c r="H31" s="27">
        <f>H12/('1'!H37/10)</f>
        <v>-0.23649214659685863</v>
      </c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1" t="s">
        <v>67</v>
      </c>
      <c r="B32" s="2">
        <f>'1'!B37/10</f>
        <v>38200000</v>
      </c>
      <c r="C32" s="2">
        <f>'1'!C37/10</f>
        <v>38200000</v>
      </c>
      <c r="D32" s="2">
        <f>'1'!D37/10</f>
        <v>38200000</v>
      </c>
      <c r="E32" s="2">
        <f>'1'!E37/10</f>
        <v>38200000</v>
      </c>
      <c r="F32" s="2">
        <f>'1'!F37/10</f>
        <v>38200000</v>
      </c>
      <c r="G32" s="2">
        <f>'1'!G37/10</f>
        <v>38200000</v>
      </c>
      <c r="H32" s="2">
        <f>'1'!H37/10</f>
        <v>38200000</v>
      </c>
      <c r="I32" s="12"/>
    </row>
    <row r="33" spans="7:9" ht="15.75" customHeight="1" x14ac:dyDescent="0.25">
      <c r="G33" s="12"/>
      <c r="H33" s="12"/>
      <c r="I33" s="12"/>
    </row>
    <row r="34" spans="7:9" ht="15.75" customHeight="1" x14ac:dyDescent="0.25">
      <c r="G34" s="12"/>
      <c r="H34" s="12"/>
      <c r="I34" s="12"/>
    </row>
    <row r="35" spans="7:9" ht="15.75" customHeight="1" x14ac:dyDescent="0.25">
      <c r="G35" s="12"/>
      <c r="H35" s="12"/>
      <c r="I35" s="12"/>
    </row>
    <row r="36" spans="7:9" ht="15.75" customHeight="1" x14ac:dyDescent="0.25">
      <c r="G36" s="12"/>
      <c r="H36" s="12"/>
      <c r="I36" s="12"/>
    </row>
    <row r="37" spans="7:9" ht="15.75" customHeight="1" x14ac:dyDescent="0.25">
      <c r="G37" s="12"/>
      <c r="H37" s="12"/>
      <c r="I37" s="12"/>
    </row>
    <row r="38" spans="7:9" ht="15.75" customHeight="1" x14ac:dyDescent="0.25">
      <c r="G38" s="12"/>
      <c r="H38" s="12"/>
      <c r="I38" s="12"/>
    </row>
    <row r="39" spans="7:9" ht="15.75" customHeight="1" x14ac:dyDescent="0.25">
      <c r="G39" s="12"/>
      <c r="H39" s="12"/>
      <c r="I39" s="12"/>
    </row>
    <row r="40" spans="7:9" ht="15.75" customHeight="1" x14ac:dyDescent="0.25">
      <c r="G40" s="12"/>
      <c r="H40" s="12"/>
      <c r="I40" s="12"/>
    </row>
    <row r="41" spans="7:9" ht="15.75" customHeight="1" x14ac:dyDescent="0.25">
      <c r="G41" s="12"/>
      <c r="H41" s="12"/>
      <c r="I41" s="12"/>
    </row>
    <row r="42" spans="7:9" ht="15.75" customHeight="1" x14ac:dyDescent="0.25">
      <c r="G42" s="12"/>
      <c r="H42" s="12"/>
      <c r="I42" s="12"/>
    </row>
    <row r="43" spans="7:9" ht="15.75" customHeight="1" x14ac:dyDescent="0.25">
      <c r="G43" s="12"/>
      <c r="H43" s="12"/>
      <c r="I43" s="12"/>
    </row>
    <row r="44" spans="7:9" ht="15.75" customHeight="1" x14ac:dyDescent="0.25">
      <c r="G44" s="12"/>
      <c r="H44" s="12"/>
      <c r="I44" s="12"/>
    </row>
    <row r="45" spans="7:9" ht="15.75" customHeight="1" x14ac:dyDescent="0.2"/>
    <row r="46" spans="7:9" ht="15.75" customHeight="1" x14ac:dyDescent="0.2"/>
    <row r="47" spans="7:9" ht="15.75" customHeight="1" x14ac:dyDescent="0.2"/>
    <row r="48" spans="7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5" customWidth="1"/>
    <col min="2" max="6" width="12.75" customWidth="1"/>
    <col min="7" max="26" width="7.625" customWidth="1"/>
  </cols>
  <sheetData>
    <row r="1" spans="1:26" x14ac:dyDescent="0.25">
      <c r="A1" s="1" t="s">
        <v>0</v>
      </c>
    </row>
    <row r="2" spans="1:26" x14ac:dyDescent="0.25">
      <c r="A2" s="1" t="s">
        <v>73</v>
      </c>
    </row>
    <row r="3" spans="1:26" x14ac:dyDescent="0.25">
      <c r="A3" s="2" t="s">
        <v>5</v>
      </c>
    </row>
    <row r="4" spans="1:26" x14ac:dyDescent="0.25">
      <c r="B4" s="4" t="s">
        <v>74</v>
      </c>
      <c r="C4" s="4" t="s">
        <v>75</v>
      </c>
      <c r="D4" s="4" t="s">
        <v>76</v>
      </c>
      <c r="E4" s="4" t="s">
        <v>77</v>
      </c>
      <c r="F4" s="4" t="s">
        <v>78</v>
      </c>
    </row>
    <row r="5" spans="1:26" x14ac:dyDescent="0.25">
      <c r="B5" s="30">
        <v>43100</v>
      </c>
      <c r="C5" s="30">
        <v>43190</v>
      </c>
      <c r="D5" s="30">
        <v>43373</v>
      </c>
      <c r="E5" s="30">
        <v>43465</v>
      </c>
      <c r="F5" s="30">
        <v>43555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2" t="s">
        <v>79</v>
      </c>
      <c r="B6" s="31">
        <f>'2'!B27/'1'!B19</f>
        <v>4.7377366170058659E-3</v>
      </c>
      <c r="C6" s="31">
        <f>'2'!C27/'1'!C19</f>
        <v>7.5248537080385789E-3</v>
      </c>
      <c r="D6" s="31">
        <f>'2'!D27/'1'!D19</f>
        <v>2.7423786895947708E-3</v>
      </c>
      <c r="E6" s="31">
        <f>'2'!E27/'1'!E19</f>
        <v>4.7532789909764854E-3</v>
      </c>
      <c r="F6" s="31">
        <f>'2'!F27/'1'!F19</f>
        <v>6.9032784331835824E-3</v>
      </c>
    </row>
    <row r="7" spans="1:26" x14ac:dyDescent="0.25">
      <c r="A7" s="2" t="s">
        <v>80</v>
      </c>
      <c r="B7" s="31">
        <f>'2'!B27/'1'!B43</f>
        <v>9.9020126355703862E-3</v>
      </c>
      <c r="C7" s="31">
        <f>'2'!C27/'1'!C43</f>
        <v>1.5149129314669104E-2</v>
      </c>
      <c r="D7" s="31">
        <f>'2'!D27/'1'!D43</f>
        <v>5.5934670099162982E-3</v>
      </c>
      <c r="E7" s="31">
        <f>'2'!E27/'1'!E43</f>
        <v>9.9860950362260902E-3</v>
      </c>
      <c r="F7" s="31">
        <f>'2'!F27/'1'!F43</f>
        <v>1.4317286338176589E-2</v>
      </c>
    </row>
    <row r="8" spans="1:26" x14ac:dyDescent="0.25">
      <c r="A8" s="2" t="s">
        <v>81</v>
      </c>
      <c r="B8" s="31">
        <f>('1'!B25)/'1'!B43</f>
        <v>0.14966894544679726</v>
      </c>
      <c r="C8" s="31">
        <f>('1'!C25)/'1'!C43</f>
        <v>6.9915104054215652E-2</v>
      </c>
      <c r="D8" s="31">
        <f>('1'!D25)/'1'!D43</f>
        <v>6.9638851131666707E-2</v>
      </c>
      <c r="E8" s="31">
        <f>('1'!E25)/'1'!E43</f>
        <v>6.6748705049426316E-2</v>
      </c>
      <c r="F8" s="31">
        <f>('1'!F25)/'1'!F43</f>
        <v>6.4861923503798283E-2</v>
      </c>
    </row>
    <row r="9" spans="1:26" x14ac:dyDescent="0.25">
      <c r="A9" s="2" t="s">
        <v>82</v>
      </c>
      <c r="B9" s="32">
        <f>'1'!B18/'1'!B33</f>
        <v>0.98624272263622892</v>
      </c>
      <c r="C9" s="32">
        <f>'1'!C18/'1'!C33</f>
        <v>1.0004932415699914</v>
      </c>
      <c r="D9" s="32">
        <f>'1'!D18/'1'!D33</f>
        <v>1.0178101283423497</v>
      </c>
      <c r="E9" s="32">
        <f>'1'!E18/'1'!E33</f>
        <v>1.012429480558384</v>
      </c>
      <c r="F9" s="32">
        <f>'1'!F18/'1'!F33</f>
        <v>1.0344285833583651</v>
      </c>
    </row>
    <row r="10" spans="1:26" x14ac:dyDescent="0.25">
      <c r="A10" s="2" t="s">
        <v>83</v>
      </c>
      <c r="B10" s="31">
        <f>'2'!B27/'2'!B8</f>
        <v>2.0540199234407679E-2</v>
      </c>
      <c r="C10" s="31">
        <f>'2'!C27/'2'!C8</f>
        <v>2.2219999904757821E-2</v>
      </c>
      <c r="D10" s="31">
        <f>'2'!D27/'2'!D8</f>
        <v>1.9902661793424162E-2</v>
      </c>
      <c r="E10" s="31">
        <f>'2'!E27/'2'!E8</f>
        <v>1.9071964284974759E-2</v>
      </c>
      <c r="F10" s="31">
        <f>'2'!F27/'2'!F8</f>
        <v>2.1249500739186151E-2</v>
      </c>
    </row>
    <row r="11" spans="1:26" x14ac:dyDescent="0.25">
      <c r="A11" s="2" t="s">
        <v>84</v>
      </c>
      <c r="B11" s="31">
        <f>'2'!B20/'2'!B8</f>
        <v>2.4989429413853952E-2</v>
      </c>
      <c r="C11" s="31">
        <f>'2'!C20/'2'!C8</f>
        <v>2.7385300639868694E-2</v>
      </c>
      <c r="D11" s="31">
        <f>'2'!D20/'2'!D8</f>
        <v>2.6464062369398873E-2</v>
      </c>
      <c r="E11" s="31">
        <f>'2'!E20/'2'!E8</f>
        <v>2.5435152629551865E-2</v>
      </c>
      <c r="F11" s="31">
        <f>'2'!F20/'2'!F8</f>
        <v>2.7586411141180153E-2</v>
      </c>
    </row>
    <row r="12" spans="1:26" x14ac:dyDescent="0.25">
      <c r="A12" s="2" t="s">
        <v>85</v>
      </c>
      <c r="B12" s="31">
        <f>'2'!B27/('1'!B25+'1'!B43)</f>
        <v>8.6129252031959119E-3</v>
      </c>
      <c r="C12" s="31">
        <f>'2'!C27/('1'!C25+'1'!C43)</f>
        <v>1.4159188198451168E-2</v>
      </c>
      <c r="D12" s="31">
        <f>'2'!D27/('1'!D25+'1'!D43)</f>
        <v>5.2293042684439413E-3</v>
      </c>
      <c r="E12" s="31">
        <f>'2'!E27/('1'!E25+'1'!E43)</f>
        <v>9.3612441139672136E-3</v>
      </c>
      <c r="F12" s="31">
        <f>'2'!F27/('1'!F25+'1'!F43)</f>
        <v>1.3445204511649083E-2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2020-04-12T16:24:32Z</dcterms:modified>
</cp:coreProperties>
</file>