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28" i="1" l="1"/>
  <c r="C36" i="1"/>
  <c r="B36" i="1"/>
  <c r="D13" i="1"/>
  <c r="D43" i="1" s="1"/>
  <c r="D36" i="1"/>
  <c r="D42" i="1" s="1"/>
  <c r="G22" i="2"/>
  <c r="F23" i="1"/>
  <c r="C42" i="1"/>
  <c r="E23" i="1"/>
  <c r="C13" i="1"/>
  <c r="E9" i="1"/>
  <c r="E13" i="1" s="1"/>
  <c r="F9" i="1"/>
  <c r="F13" i="1" s="1"/>
  <c r="C15" i="1"/>
  <c r="D15" i="1"/>
  <c r="E15" i="1"/>
  <c r="B29" i="3"/>
  <c r="C29" i="3"/>
  <c r="D29" i="3"/>
  <c r="E29" i="3"/>
  <c r="C39" i="2"/>
  <c r="D39" i="2"/>
  <c r="E39" i="2"/>
  <c r="F39" i="2"/>
  <c r="B10" i="3"/>
  <c r="C24" i="3"/>
  <c r="C26" i="3" s="1"/>
  <c r="E24" i="3"/>
  <c r="E22" i="3"/>
  <c r="F22" i="3"/>
  <c r="C22" i="3"/>
  <c r="D22" i="3"/>
  <c r="C16" i="3"/>
  <c r="D16" i="3"/>
  <c r="C10" i="3"/>
  <c r="D10" i="3"/>
  <c r="D24" i="3" l="1"/>
  <c r="D26" i="3" s="1"/>
  <c r="F28" i="1"/>
  <c r="D28" i="1"/>
  <c r="F29" i="3"/>
  <c r="E16" i="3"/>
  <c r="F16" i="3"/>
  <c r="E10" i="3"/>
  <c r="F10" i="3"/>
  <c r="G39" i="2"/>
  <c r="G21" i="2"/>
  <c r="G33" i="2" s="1"/>
  <c r="G13" i="2"/>
  <c r="G19" i="2" s="1"/>
  <c r="F44" i="1"/>
  <c r="E42" i="1"/>
  <c r="E28" i="1"/>
  <c r="F42" i="1"/>
  <c r="F15" i="1"/>
  <c r="F28" i="3" l="1"/>
  <c r="F24" i="3"/>
  <c r="F26" i="3" s="1"/>
  <c r="G36" i="2"/>
  <c r="G38" i="2" s="1"/>
  <c r="E26" i="3"/>
  <c r="B44" i="1"/>
  <c r="C44" i="1"/>
  <c r="D44" i="1"/>
  <c r="E44" i="1"/>
  <c r="F43" i="1" l="1"/>
  <c r="C21" i="2"/>
  <c r="D21" i="2"/>
  <c r="E21" i="2"/>
  <c r="F21" i="2"/>
  <c r="C19" i="2"/>
  <c r="D19" i="2"/>
  <c r="E19" i="2"/>
  <c r="F13" i="2"/>
  <c r="F19" i="2" s="1"/>
  <c r="E33" i="2" l="1"/>
  <c r="E36" i="2" s="1"/>
  <c r="F33" i="2"/>
  <c r="F36" i="2" s="1"/>
  <c r="C33" i="2"/>
  <c r="C36" i="2" s="1"/>
  <c r="D33" i="2"/>
  <c r="D36" i="2" s="1"/>
  <c r="B28" i="3"/>
  <c r="B22" i="3"/>
  <c r="B16" i="3"/>
  <c r="B24" i="3" l="1"/>
  <c r="B26" i="3" s="1"/>
  <c r="C38" i="2"/>
  <c r="B42" i="1"/>
  <c r="B15" i="1"/>
  <c r="B13" i="1"/>
  <c r="B43" i="1" s="1"/>
  <c r="B28" i="1" l="1"/>
  <c r="D28" i="3"/>
  <c r="E28" i="3"/>
  <c r="C28" i="3"/>
  <c r="E38" i="2"/>
  <c r="F38" i="2"/>
  <c r="D38" i="2"/>
  <c r="E43" i="1"/>
  <c r="C43" i="1"/>
</calcChain>
</file>

<file path=xl/sharedStrings.xml><?xml version="1.0" encoding="utf-8"?>
<sst xmlns="http://schemas.openxmlformats.org/spreadsheetml/2006/main" count="108" uniqueCount="93">
  <si>
    <t>Provati Insurance Company Limited</t>
  </si>
  <si>
    <t>Reserve For Exceptional Losses</t>
  </si>
  <si>
    <t>Investment Fluctuation Fund</t>
  </si>
  <si>
    <t>Retained Earnings</t>
  </si>
  <si>
    <t>Fire Insurance Business Account</t>
  </si>
  <si>
    <t>Marine (Cargo)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</si>
  <si>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</si>
  <si>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</si>
  <si>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</si>
  <si>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</si>
  <si>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</si>
  <si>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</si>
  <si>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</si>
  <si>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</si>
  <si>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Deferred Tax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</si>
  <si>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</si>
  <si>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</si>
  <si>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</si>
  <si>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</si>
  <si>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</si>
  <si>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</si>
  <si>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</si>
  <si>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</si>
  <si>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</si>
  <si>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Office Space Purchase In Process</t>
  </si>
  <si>
    <t>Preliminary Expenses</t>
  </si>
  <si>
    <t>Profit/(Loss) on Sale of Shares</t>
  </si>
  <si>
    <t>Dividend Income</t>
  </si>
  <si>
    <t>Interest Income</t>
  </si>
  <si>
    <t>Interest On FDR/STD Account</t>
  </si>
  <si>
    <t>Profit On Sale Of Investment</t>
  </si>
  <si>
    <t>Misc. Receipt</t>
  </si>
  <si>
    <t>Profit/Loss Transferred From:</t>
  </si>
  <si>
    <t>Fire Revenue Account</t>
  </si>
  <si>
    <t>Marine Cargo Revenue Account</t>
  </si>
  <si>
    <t>Marine Hull Revenue Account</t>
  </si>
  <si>
    <t>Motor Revenue Account</t>
  </si>
  <si>
    <t>Miscellaneous Revenue Account</t>
  </si>
  <si>
    <t>Meeting Expenses</t>
  </si>
  <si>
    <t>Advertisement &amp; Publicity</t>
  </si>
  <si>
    <t>Professional Fee</t>
  </si>
  <si>
    <t>Amortization Of IPO Expenses</t>
  </si>
  <si>
    <t>Subscription</t>
  </si>
  <si>
    <t>Donation &amp; Subscription</t>
  </si>
  <si>
    <t>Depreciation</t>
  </si>
  <si>
    <t>Other Expenses</t>
  </si>
  <si>
    <t>Statutory Fees For Business License &amp; Annual Registration</t>
  </si>
  <si>
    <t>Cash Receipts From Insurers And Others</t>
  </si>
  <si>
    <t>Income Tax Paid</t>
  </si>
  <si>
    <t>Payment For Management Exp. Re-Insurance &amp; Claim</t>
  </si>
  <si>
    <t>Cash Generated From Operations</t>
  </si>
  <si>
    <t>Acquisition Of Fixed Asset</t>
  </si>
  <si>
    <t>Disposal Of Fixed Assets</t>
  </si>
  <si>
    <t>Investment In Share/ Purchase of Share</t>
  </si>
  <si>
    <t>Others</t>
  </si>
  <si>
    <t>Share Money (Return) / Deposited</t>
  </si>
  <si>
    <t>Short Term Loan Received/Paid</t>
  </si>
  <si>
    <t>Dividend Paid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</si>
  <si>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</si>
  <si>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</si>
  <si>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</si>
  <si>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</si>
  <si>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</si>
  <si>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</si>
  <si>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</si>
  <si>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</si>
  <si>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</si>
  <si>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</si>
  <si>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</si>
  <si>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</si>
  <si>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</si>
  <si>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</si>
  <si>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</si>
  <si>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</si>
  <si>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</si>
  <si>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</si>
  <si>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</si>
  <si>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</si>
  <si>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</si>
  <si>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</si>
  <si>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</si>
  <si>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</si>
  <si>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</si>
  <si>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</si>
  <si>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</si>
  <si>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2</t>
  </si>
  <si>
    <t xml:space="preserve">Quarter 1 </t>
  </si>
  <si>
    <t>Quarter 3</t>
  </si>
  <si>
    <t>Quarter 1</t>
  </si>
  <si>
    <t>Software Installation</t>
  </si>
  <si>
    <t>Income from investment</t>
  </si>
  <si>
    <t>Commission, Expenses &amp; Claims</t>
  </si>
  <si>
    <t>Unexplred Risk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</si>
</sst>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Fill="1"/>
    <xf numFmtId="0" fontId="3" fillId="0" borderId="0" xfId="0" applyFont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vertical="top" wrapText="1"/>
    </xf>
    <xf numFmtId="164" fontId="6" fillId="0" borderId="7" xfId="1" applyNumberFormat="1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6" fillId="0" borderId="1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12" fillId="0" borderId="0" xfId="0" applyFont="1" applyFill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3" fontId="6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8" fillId="0" borderId="0" xfId="1" applyNumberFormat="1" applyFont="1" applyFill="1" applyBorder="1" applyAlignment="1">
      <alignment vertical="top" wrapText="1"/>
    </xf>
    <xf numFmtId="164" fontId="8" fillId="0" borderId="0" xfId="1" applyNumberFormat="1" applyFont="1" applyFill="1" applyAlignment="1">
      <alignment horizontal="right" vertical="top" wrapText="1"/>
    </xf>
    <xf numFmtId="164" fontId="8" fillId="0" borderId="5" xfId="1" applyNumberFormat="1" applyFont="1" applyFill="1" applyBorder="1" applyAlignment="1">
      <alignment horizontal="right" vertical="top" wrapText="1"/>
    </xf>
    <xf numFmtId="0" fontId="6" fillId="0" borderId="0" xfId="0" applyFo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right" wrapText="1"/>
    </xf>
    <xf numFmtId="0" fontId="8" fillId="0" borderId="5" xfId="0" applyFont="1" applyFill="1" applyBorder="1" applyAlignment="1">
      <alignment horizontal="right" wrapText="1"/>
    </xf>
    <xf numFmtId="164" fontId="8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  <xf numFmtId="164" fontId="5" fillId="0" borderId="0" xfId="1" applyNumberFormat="1" applyFont="1" applyFill="1"/>
    <xf numFmtId="43" fontId="8" fillId="0" borderId="7" xfId="1" applyNumberFormat="1" applyFont="1" applyFill="1" applyBorder="1" applyAlignment="1">
      <alignment horizontal="right" vertical="top" wrapText="1"/>
    </xf>
    <xf numFmtId="15" fontId="5" fillId="0" borderId="2" xfId="0" applyNumberFormat="1" applyFont="1" applyFill="1" applyBorder="1" applyAlignment="1">
      <alignment horizontal="right" wrapText="1"/>
    </xf>
    <xf numFmtId="15" fontId="5" fillId="0" borderId="3" xfId="0" applyNumberFormat="1" applyFont="1" applyFill="1" applyBorder="1" applyAlignment="1">
      <alignment horizontal="right" wrapText="1"/>
    </xf>
    <xf numFmtId="15" fontId="5" fillId="0" borderId="0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right"/>
    </xf>
    <xf numFmtId="164" fontId="5" fillId="0" borderId="0" xfId="1" applyNumberFormat="1" applyFont="1" applyFill="1" applyBorder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Alignment="1">
      <alignment horizontal="right" vertical="top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12" fillId="0" borderId="0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164" fontId="12" fillId="0" borderId="0" xfId="1" applyNumberFormat="1" applyFont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2" fillId="0" borderId="0" xfId="1" applyNumberFormat="1" applyFont="1" applyFill="1" applyBorder="1" applyAlignment="1">
      <alignment horizontal="right" vertical="top" wrapText="1"/>
    </xf>
    <xf numFmtId="164" fontId="2" fillId="0" borderId="0" xfId="1" applyNumberFormat="1" applyFont="1" applyFill="1" applyAlignment="1">
      <alignment horizontal="right" vertical="top" wrapText="1"/>
    </xf>
    <xf numFmtId="164" fontId="2" fillId="0" borderId="5" xfId="1" applyNumberFormat="1" applyFont="1" applyFill="1" applyBorder="1" applyAlignment="1">
      <alignment horizontal="right" vertical="top" wrapText="1"/>
    </xf>
    <xf numFmtId="0" fontId="3" fillId="0" borderId="7" xfId="0" applyNumberFormat="1" applyFont="1" applyFill="1" applyBorder="1" applyAlignment="1">
      <alignment horizontal="center" vertical="top" wrapText="1"/>
    </xf>
    <xf numFmtId="43" fontId="3" fillId="0" borderId="7" xfId="1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pane xSplit="1" ySplit="4" topLeftCell="C47" activePane="bottomRight" state="frozen"/>
      <selection pane="topRight" activeCell="B1" sqref="B1"/>
      <selection pane="bottomLeft" activeCell="A5" sqref="A5"/>
      <selection pane="bottomRight" activeCell="C29" sqref="C29"/>
    </sheetView>
  </sheetViews>
  <sheetFormatPr defaultRowHeight="15" x14ac:dyDescent="0.25"/>
  <cols>
    <col min="1" max="1" width="41.28515625" style="3" customWidth="1"/>
    <col min="2" max="2" width="18.42578125" style="3" customWidth="1"/>
    <col min="3" max="3" width="19.42578125" style="3" bestFit="1" customWidth="1"/>
    <col min="4" max="4" width="14.7109375" style="3" bestFit="1" customWidth="1"/>
    <col min="5" max="5" width="16.28515625" style="3" bestFit="1" customWidth="1"/>
    <col min="6" max="6" width="14.7109375" style="3" bestFit="1" customWidth="1"/>
    <col min="7" max="16384" width="9.140625" style="3"/>
  </cols>
  <sheetData>
    <row r="1" spans="1:6" ht="18.75" x14ac:dyDescent="0.3">
      <c r="A1" s="4" t="s">
        <v>0</v>
      </c>
      <c r="B1" s="4"/>
    </row>
    <row r="2" spans="1:6" x14ac:dyDescent="0.25">
      <c r="A2" s="2" t="s">
        <v>58</v>
      </c>
    </row>
    <row r="3" spans="1:6" ht="15.75" thickBot="1" x14ac:dyDescent="0.3">
      <c r="A3" s="2" t="s">
        <v>59</v>
      </c>
      <c r="B3" s="72" t="s">
        <v>88</v>
      </c>
      <c r="C3" s="72" t="s">
        <v>85</v>
      </c>
      <c r="D3" s="72" t="s">
        <v>87</v>
      </c>
      <c r="E3" s="72" t="s">
        <v>86</v>
      </c>
      <c r="F3" s="72" t="s">
        <v>85</v>
      </c>
    </row>
    <row r="4" spans="1:6" x14ac:dyDescent="0.25">
      <c r="A4" s="5"/>
      <c r="B4" s="69">
        <v>43190</v>
      </c>
      <c r="C4" s="69">
        <v>43281</v>
      </c>
      <c r="D4" s="69">
        <v>43373</v>
      </c>
      <c r="E4" s="70">
        <v>43555</v>
      </c>
      <c r="F4" s="71">
        <v>43646</v>
      </c>
    </row>
    <row r="5" spans="1:6" ht="15.75" x14ac:dyDescent="0.25">
      <c r="A5" s="26" t="s">
        <v>60</v>
      </c>
      <c r="B5" s="73"/>
      <c r="C5" s="73"/>
      <c r="D5" s="73"/>
      <c r="E5" s="74"/>
      <c r="F5" s="75"/>
    </row>
    <row r="6" spans="1:6" x14ac:dyDescent="0.25">
      <c r="A6" s="25"/>
      <c r="B6" s="73"/>
      <c r="C6" s="73"/>
      <c r="D6" s="73"/>
      <c r="E6" s="74"/>
      <c r="F6" s="75"/>
    </row>
    <row r="7" spans="1:6" x14ac:dyDescent="0.25">
      <c r="A7" s="27" t="s">
        <v>61</v>
      </c>
      <c r="B7" s="73"/>
      <c r="C7" s="73"/>
      <c r="D7" s="73"/>
      <c r="E7" s="74"/>
      <c r="F7" s="75"/>
    </row>
    <row r="8" spans="1:6" x14ac:dyDescent="0.25">
      <c r="A8" s="28" t="s">
        <v>62</v>
      </c>
      <c r="B8" s="77">
        <v>297025040</v>
      </c>
      <c r="C8" s="77">
        <v>297025040</v>
      </c>
      <c r="D8" s="77">
        <v>297025040</v>
      </c>
      <c r="E8" s="78"/>
      <c r="F8" s="76">
        <v>297025040</v>
      </c>
    </row>
    <row r="9" spans="1:6" x14ac:dyDescent="0.25">
      <c r="A9" s="28" t="s">
        <v>63</v>
      </c>
      <c r="B9" s="79">
        <v>220099278</v>
      </c>
      <c r="C9" s="79">
        <v>395691945</v>
      </c>
      <c r="D9" s="79">
        <v>373225798</v>
      </c>
      <c r="E9" s="79">
        <f t="shared" ref="E9:F9" si="0">SUM(E10:E12)</f>
        <v>0</v>
      </c>
      <c r="F9" s="79">
        <f t="shared" si="0"/>
        <v>252384907.26999998</v>
      </c>
    </row>
    <row r="10" spans="1:6" x14ac:dyDescent="0.25">
      <c r="A10" s="6" t="s">
        <v>1</v>
      </c>
      <c r="B10" s="76"/>
      <c r="C10" s="77"/>
      <c r="D10" s="77"/>
      <c r="E10" s="78"/>
      <c r="F10" s="76">
        <v>201694497.06999999</v>
      </c>
    </row>
    <row r="11" spans="1:6" x14ac:dyDescent="0.25">
      <c r="A11" s="6" t="s">
        <v>2</v>
      </c>
      <c r="B11" s="76"/>
      <c r="C11" s="77"/>
      <c r="D11" s="77"/>
      <c r="E11" s="78"/>
      <c r="F11" s="76">
        <v>3163107.53</v>
      </c>
    </row>
    <row r="12" spans="1:6" x14ac:dyDescent="0.25">
      <c r="A12" s="6" t="s">
        <v>3</v>
      </c>
      <c r="B12" s="76"/>
      <c r="C12" s="77"/>
      <c r="D12" s="77"/>
      <c r="E12" s="78"/>
      <c r="F12" s="76">
        <v>47527302.670000002</v>
      </c>
    </row>
    <row r="13" spans="1:6" x14ac:dyDescent="0.25">
      <c r="A13" s="7"/>
      <c r="B13" s="79">
        <f>B8+B9</f>
        <v>517124318</v>
      </c>
      <c r="C13" s="79">
        <f>C8+C9</f>
        <v>692716985</v>
      </c>
      <c r="D13" s="79">
        <f>D8+D9</f>
        <v>670250838</v>
      </c>
      <c r="E13" s="79">
        <f t="shared" ref="E13:F13" si="1">E8+E9</f>
        <v>0</v>
      </c>
      <c r="F13" s="79">
        <f t="shared" si="1"/>
        <v>549409947.26999998</v>
      </c>
    </row>
    <row r="14" spans="1:6" x14ac:dyDescent="0.25">
      <c r="A14" s="7"/>
      <c r="B14" s="79"/>
      <c r="C14" s="80"/>
      <c r="D14" s="80"/>
      <c r="E14" s="81"/>
      <c r="F14" s="75"/>
    </row>
    <row r="15" spans="1:6" x14ac:dyDescent="0.25">
      <c r="A15" s="28" t="s">
        <v>64</v>
      </c>
      <c r="B15" s="79">
        <f>SUM(B16:B20)</f>
        <v>0</v>
      </c>
      <c r="C15" s="79">
        <f t="shared" ref="C15:E15" si="2">SUM(C16:C20)</f>
        <v>0</v>
      </c>
      <c r="D15" s="79">
        <f t="shared" si="2"/>
        <v>0</v>
      </c>
      <c r="E15" s="79">
        <f t="shared" si="2"/>
        <v>0</v>
      </c>
      <c r="F15" s="79">
        <f>SUM(F16:F20)</f>
        <v>157369324.64000002</v>
      </c>
    </row>
    <row r="16" spans="1:6" x14ac:dyDescent="0.25">
      <c r="A16" s="6" t="s">
        <v>4</v>
      </c>
      <c r="B16" s="76"/>
      <c r="C16" s="77"/>
      <c r="D16" s="77"/>
      <c r="E16" s="78"/>
      <c r="F16" s="76">
        <v>72858985</v>
      </c>
    </row>
    <row r="17" spans="1:6" x14ac:dyDescent="0.25">
      <c r="A17" s="6" t="s">
        <v>5</v>
      </c>
      <c r="B17" s="76"/>
      <c r="C17" s="77"/>
      <c r="D17" s="77"/>
      <c r="E17" s="78"/>
      <c r="F17" s="76">
        <v>50699049</v>
      </c>
    </row>
    <row r="18" spans="1:6" x14ac:dyDescent="0.25">
      <c r="A18" s="6" t="s">
        <v>6</v>
      </c>
      <c r="B18" s="76"/>
      <c r="C18" s="77"/>
      <c r="D18" s="77"/>
      <c r="E18" s="78"/>
      <c r="F18" s="76">
        <v>39699.629999999997</v>
      </c>
    </row>
    <row r="19" spans="1:6" x14ac:dyDescent="0.25">
      <c r="A19" s="6" t="s">
        <v>7</v>
      </c>
      <c r="B19" s="76"/>
      <c r="C19" s="77"/>
      <c r="D19" s="77"/>
      <c r="E19" s="78"/>
      <c r="F19" s="76">
        <v>23838221.670000002</v>
      </c>
    </row>
    <row r="20" spans="1:6" x14ac:dyDescent="0.25">
      <c r="A20" s="6" t="s">
        <v>8</v>
      </c>
      <c r="B20" s="76"/>
      <c r="C20" s="77"/>
      <c r="D20" s="77"/>
      <c r="E20" s="78"/>
      <c r="F20" s="76">
        <v>9933369.3399999999</v>
      </c>
    </row>
    <row r="21" spans="1:6" x14ac:dyDescent="0.25">
      <c r="A21" s="28" t="s">
        <v>9</v>
      </c>
      <c r="B21" s="79"/>
      <c r="C21" s="80"/>
      <c r="D21" s="80"/>
      <c r="E21" s="81"/>
      <c r="F21" s="79">
        <v>14546281</v>
      </c>
    </row>
    <row r="22" spans="1:6" x14ac:dyDescent="0.25">
      <c r="A22" s="28"/>
      <c r="B22" s="79"/>
      <c r="C22" s="80"/>
      <c r="D22" s="80"/>
      <c r="E22" s="81"/>
      <c r="F22" s="75"/>
    </row>
    <row r="23" spans="1:6" x14ac:dyDescent="0.25">
      <c r="A23" s="28" t="s">
        <v>10</v>
      </c>
      <c r="B23" s="79">
        <v>520353411</v>
      </c>
      <c r="C23" s="79">
        <v>370866956</v>
      </c>
      <c r="D23" s="79">
        <v>353754309</v>
      </c>
      <c r="E23" s="79">
        <f t="shared" ref="E23" si="3">SUM(E24:E27)</f>
        <v>0</v>
      </c>
      <c r="F23" s="79">
        <f>SUM(F24:F27)</f>
        <v>250743300.13</v>
      </c>
    </row>
    <row r="24" spans="1:6" ht="27.75" customHeight="1" x14ac:dyDescent="0.25">
      <c r="A24" s="6" t="s">
        <v>11</v>
      </c>
      <c r="B24" s="76"/>
      <c r="C24" s="77"/>
      <c r="D24" s="77"/>
      <c r="E24" s="78"/>
      <c r="F24" s="76">
        <v>94176727</v>
      </c>
    </row>
    <row r="25" spans="1:6" ht="30" x14ac:dyDescent="0.25">
      <c r="A25" s="6" t="s">
        <v>12</v>
      </c>
      <c r="B25" s="76"/>
      <c r="C25" s="77"/>
      <c r="D25" s="77"/>
      <c r="E25" s="78"/>
      <c r="F25" s="76">
        <v>3635642</v>
      </c>
    </row>
    <row r="26" spans="1:6" x14ac:dyDescent="0.25">
      <c r="A26" s="6" t="s">
        <v>13</v>
      </c>
      <c r="B26" s="76"/>
      <c r="C26" s="77"/>
      <c r="D26" s="77"/>
      <c r="E26" s="78"/>
      <c r="F26" s="76">
        <v>152077469.00999999</v>
      </c>
    </row>
    <row r="27" spans="1:6" x14ac:dyDescent="0.25">
      <c r="A27" s="6" t="s">
        <v>14</v>
      </c>
      <c r="B27" s="76"/>
      <c r="C27" s="77"/>
      <c r="D27" s="77"/>
      <c r="E27" s="78"/>
      <c r="F27" s="76">
        <v>853462.12</v>
      </c>
    </row>
    <row r="28" spans="1:6" x14ac:dyDescent="0.25">
      <c r="A28" s="7"/>
      <c r="B28" s="79">
        <f>B23+B21+B15+B13</f>
        <v>1037477729</v>
      </c>
      <c r="C28" s="79">
        <f>C23+C21+C15+C13+1</f>
        <v>1063583942</v>
      </c>
      <c r="D28" s="79">
        <f t="shared" ref="D28" si="4">D23+D21+D15+D13</f>
        <v>1024005147</v>
      </c>
      <c r="E28" s="79">
        <f>E23+E21+E15+E13</f>
        <v>0</v>
      </c>
      <c r="F28" s="79">
        <f>F23+F21+F15+F13+1</f>
        <v>972068854.03999996</v>
      </c>
    </row>
    <row r="29" spans="1:6" x14ac:dyDescent="0.25">
      <c r="A29" s="29" t="s">
        <v>65</v>
      </c>
      <c r="B29" s="79"/>
      <c r="C29" s="80"/>
      <c r="D29" s="80"/>
      <c r="E29" s="81"/>
      <c r="F29" s="75"/>
    </row>
    <row r="30" spans="1:6" x14ac:dyDescent="0.25">
      <c r="A30" s="30" t="s">
        <v>15</v>
      </c>
      <c r="B30" s="86"/>
      <c r="C30" s="87"/>
      <c r="D30" s="87">
        <v>35623157</v>
      </c>
      <c r="E30" s="88"/>
      <c r="F30" s="86">
        <v>25000000</v>
      </c>
    </row>
    <row r="31" spans="1:6" ht="33" customHeight="1" x14ac:dyDescent="0.25">
      <c r="A31" s="6" t="s">
        <v>16</v>
      </c>
      <c r="B31" s="77">
        <v>35633417</v>
      </c>
      <c r="C31" s="77">
        <v>36950568</v>
      </c>
      <c r="D31" s="77"/>
      <c r="E31" s="78"/>
      <c r="F31" s="76"/>
    </row>
    <row r="32" spans="1:6" x14ac:dyDescent="0.25">
      <c r="A32" s="6" t="s">
        <v>17</v>
      </c>
      <c r="B32" s="76"/>
      <c r="C32" s="77"/>
      <c r="D32" s="77"/>
      <c r="E32" s="78"/>
      <c r="F32" s="76">
        <v>10583327.6</v>
      </c>
    </row>
    <row r="33" spans="1:6" x14ac:dyDescent="0.25">
      <c r="A33" s="6" t="s">
        <v>18</v>
      </c>
      <c r="B33" s="76"/>
      <c r="C33" s="77"/>
      <c r="D33" s="77"/>
      <c r="E33" s="78"/>
      <c r="F33" s="76">
        <v>12802990.529999999</v>
      </c>
    </row>
    <row r="34" spans="1:6" ht="30" x14ac:dyDescent="0.25">
      <c r="A34" s="6" t="s">
        <v>19</v>
      </c>
      <c r="B34" s="76"/>
      <c r="C34" s="77"/>
      <c r="D34" s="77"/>
      <c r="E34" s="78"/>
      <c r="F34" s="76">
        <v>189800441.33000001</v>
      </c>
    </row>
    <row r="35" spans="1:6" x14ac:dyDescent="0.25">
      <c r="A35" s="6" t="s">
        <v>20</v>
      </c>
      <c r="B35" s="76"/>
      <c r="C35" s="77"/>
      <c r="D35" s="77"/>
      <c r="E35" s="78"/>
      <c r="F35" s="76">
        <v>148425510.81999999</v>
      </c>
    </row>
    <row r="36" spans="1:6" x14ac:dyDescent="0.25">
      <c r="A36" s="6" t="s">
        <v>21</v>
      </c>
      <c r="B36" s="77">
        <f>470749637+388601184</f>
        <v>859350821</v>
      </c>
      <c r="C36" s="77">
        <f>471762113+413984389</f>
        <v>885746502</v>
      </c>
      <c r="D36" s="77">
        <f>440488385+397789674</f>
        <v>838278059</v>
      </c>
      <c r="E36" s="78"/>
      <c r="F36" s="76">
        <v>434747783.83999997</v>
      </c>
    </row>
    <row r="37" spans="1:6" x14ac:dyDescent="0.25">
      <c r="A37" s="6" t="s">
        <v>22</v>
      </c>
      <c r="B37" s="76"/>
      <c r="C37" s="77"/>
      <c r="D37" s="77"/>
      <c r="E37" s="78"/>
      <c r="F37" s="76">
        <v>950002</v>
      </c>
    </row>
    <row r="38" spans="1:6" x14ac:dyDescent="0.25">
      <c r="A38" s="6" t="s">
        <v>23</v>
      </c>
      <c r="B38" s="77">
        <v>142493491</v>
      </c>
      <c r="C38" s="77">
        <v>140886872</v>
      </c>
      <c r="D38" s="77">
        <v>150103932</v>
      </c>
      <c r="E38" s="78"/>
      <c r="F38" s="76">
        <v>149082543.34999999</v>
      </c>
    </row>
    <row r="39" spans="1:6" x14ac:dyDescent="0.25">
      <c r="A39" s="6" t="s">
        <v>89</v>
      </c>
      <c r="B39" s="76"/>
      <c r="C39" s="77"/>
      <c r="D39" s="77"/>
      <c r="E39" s="78"/>
      <c r="F39" s="76">
        <v>676255.01</v>
      </c>
    </row>
    <row r="40" spans="1:6" x14ac:dyDescent="0.25">
      <c r="A40" s="6" t="s">
        <v>24</v>
      </c>
      <c r="B40" s="76"/>
      <c r="C40" s="77"/>
      <c r="D40" s="77"/>
      <c r="E40" s="78"/>
      <c r="F40" s="75"/>
    </row>
    <row r="41" spans="1:6" x14ac:dyDescent="0.25">
      <c r="A41" s="6" t="s">
        <v>25</v>
      </c>
      <c r="B41" s="76"/>
      <c r="C41" s="77"/>
      <c r="D41" s="77"/>
      <c r="E41" s="78"/>
      <c r="F41" s="76"/>
    </row>
    <row r="42" spans="1:6" x14ac:dyDescent="0.25">
      <c r="A42" s="7"/>
      <c r="B42" s="79">
        <f>SUM(B30:B41)</f>
        <v>1037477729</v>
      </c>
      <c r="C42" s="79">
        <f t="shared" ref="C42:D42" si="5">SUM(C30:C41)</f>
        <v>1063583942</v>
      </c>
      <c r="D42" s="79">
        <f t="shared" si="5"/>
        <v>1024005148</v>
      </c>
      <c r="E42" s="79">
        <f>SUM(E30:E41)</f>
        <v>0</v>
      </c>
      <c r="F42" s="79">
        <f>SUM(F30:F41)</f>
        <v>972068854.4799999</v>
      </c>
    </row>
    <row r="43" spans="1:6" ht="15.75" thickBot="1" x14ac:dyDescent="0.3">
      <c r="A43" s="31" t="s">
        <v>66</v>
      </c>
      <c r="B43" s="90">
        <f>B13/(B8/10)</f>
        <v>17.410125355087906</v>
      </c>
      <c r="C43" s="90">
        <f>C13/(C8/10)</f>
        <v>23.321837950093364</v>
      </c>
      <c r="D43" s="90">
        <f>D13/(D8/10)</f>
        <v>22.565465793725675</v>
      </c>
      <c r="E43" s="89" t="e">
        <f t="shared" ref="E43:F43" si="6">E13/(E8/10)</f>
        <v>#DIV/0!</v>
      </c>
      <c r="F43" s="90">
        <f t="shared" si="6"/>
        <v>18.497091937770634</v>
      </c>
    </row>
    <row r="44" spans="1:6" ht="16.5" thickBot="1" x14ac:dyDescent="0.3">
      <c r="A44" s="31" t="s">
        <v>67</v>
      </c>
      <c r="B44" s="9">
        <f>B8/10</f>
        <v>29702504</v>
      </c>
      <c r="C44" s="9">
        <f>C8/10</f>
        <v>29702504</v>
      </c>
      <c r="D44" s="9">
        <f t="shared" ref="D44:E44" si="7">D8/10</f>
        <v>29702504</v>
      </c>
      <c r="E44" s="9">
        <f t="shared" si="7"/>
        <v>0</v>
      </c>
      <c r="F44" s="9">
        <f>F8/10</f>
        <v>29702504</v>
      </c>
    </row>
    <row r="45" spans="1:6" ht="15.75" x14ac:dyDescent="0.25">
      <c r="A45" s="11"/>
      <c r="B45" s="12"/>
      <c r="C45" s="13"/>
      <c r="D45" s="13"/>
      <c r="E45" s="14"/>
    </row>
    <row r="46" spans="1:6" ht="15.75" x14ac:dyDescent="0.25">
      <c r="A46" s="11"/>
      <c r="B46" s="12"/>
      <c r="C46" s="13"/>
      <c r="D46" s="13"/>
      <c r="E46" s="14"/>
    </row>
    <row r="47" spans="1:6" ht="15.75" x14ac:dyDescent="0.25">
      <c r="A47" s="11"/>
      <c r="B47" s="12"/>
      <c r="C47" s="15"/>
      <c r="D47" s="13"/>
      <c r="E47" s="16"/>
    </row>
    <row r="48" spans="1:6" ht="15.75" x14ac:dyDescent="0.25">
      <c r="A48" s="11"/>
      <c r="B48" s="17"/>
      <c r="C48" s="13"/>
      <c r="D48" s="13"/>
      <c r="E48" s="14"/>
    </row>
    <row r="49" spans="1:5" ht="15.75" x14ac:dyDescent="0.25">
      <c r="A49" s="18"/>
      <c r="B49" s="19"/>
      <c r="C49" s="20"/>
      <c r="D49" s="20"/>
      <c r="E49" s="21"/>
    </row>
    <row r="50" spans="1:5" ht="16.5" thickBot="1" x14ac:dyDescent="0.3">
      <c r="A50" s="22"/>
      <c r="B50" s="23"/>
      <c r="C50" s="24"/>
      <c r="D50" s="24"/>
      <c r="E50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topLeftCell="B22" workbookViewId="0">
      <pane xSplit="1" topLeftCell="D1" activePane="topRight" state="frozen"/>
      <selection activeCell="B7" sqref="B7"/>
      <selection pane="topRight" activeCell="D36" sqref="D36"/>
    </sheetView>
  </sheetViews>
  <sheetFormatPr defaultRowHeight="15" x14ac:dyDescent="0.25"/>
  <cols>
    <col min="1" max="1" width="8.140625" style="3" customWidth="1"/>
    <col min="2" max="2" width="45.85546875" style="3" customWidth="1"/>
    <col min="3" max="3" width="17.28515625" style="3" bestFit="1" customWidth="1"/>
    <col min="4" max="4" width="17.5703125" style="3" bestFit="1" customWidth="1"/>
    <col min="5" max="5" width="18.28515625" style="3" bestFit="1" customWidth="1"/>
    <col min="6" max="6" width="13.7109375" style="3" customWidth="1"/>
    <col min="7" max="7" width="15.42578125" style="3" bestFit="1" customWidth="1"/>
    <col min="8" max="16384" width="9.140625" style="3"/>
  </cols>
  <sheetData>
    <row r="1" spans="2:7" ht="18.75" x14ac:dyDescent="0.3">
      <c r="B1" s="4" t="s">
        <v>0</v>
      </c>
      <c r="C1" s="4"/>
    </row>
    <row r="2" spans="2:7" ht="15.75" x14ac:dyDescent="0.25">
      <c r="B2" s="55" t="s">
        <v>68</v>
      </c>
    </row>
    <row r="3" spans="2:7" ht="15.75" thickBot="1" x14ac:dyDescent="0.3">
      <c r="B3" s="2" t="s">
        <v>59</v>
      </c>
      <c r="C3" s="72" t="s">
        <v>88</v>
      </c>
      <c r="D3" s="72" t="s">
        <v>85</v>
      </c>
      <c r="E3" s="72" t="s">
        <v>87</v>
      </c>
      <c r="F3" s="72" t="s">
        <v>86</v>
      </c>
      <c r="G3" s="72" t="s">
        <v>85</v>
      </c>
    </row>
    <row r="4" spans="2:7" ht="15.75" x14ac:dyDescent="0.25">
      <c r="B4" s="32"/>
      <c r="C4" s="69">
        <v>43190</v>
      </c>
      <c r="D4" s="69">
        <v>43281</v>
      </c>
      <c r="E4" s="69">
        <v>43373</v>
      </c>
      <c r="F4" s="70">
        <v>43555</v>
      </c>
      <c r="G4" s="71">
        <v>43646</v>
      </c>
    </row>
    <row r="5" spans="2:7" ht="15.75" x14ac:dyDescent="0.25">
      <c r="B5" s="59" t="s">
        <v>69</v>
      </c>
      <c r="C5" s="56"/>
      <c r="D5" s="57"/>
      <c r="E5" s="57"/>
      <c r="F5" s="58"/>
    </row>
    <row r="6" spans="2:7" ht="15.75" x14ac:dyDescent="0.25">
      <c r="B6" s="33" t="s">
        <v>26</v>
      </c>
      <c r="C6" s="82"/>
      <c r="D6" s="34"/>
      <c r="E6" s="34"/>
      <c r="F6" s="35"/>
      <c r="G6" s="75"/>
    </row>
    <row r="7" spans="2:7" ht="15.75" x14ac:dyDescent="0.25">
      <c r="B7" s="33" t="s">
        <v>27</v>
      </c>
      <c r="C7" s="82"/>
      <c r="D7" s="34"/>
      <c r="E7" s="34"/>
      <c r="F7" s="35"/>
      <c r="G7" s="75">
        <v>103072.04</v>
      </c>
    </row>
    <row r="8" spans="2:7" ht="15.75" x14ac:dyDescent="0.25">
      <c r="B8" s="33" t="s">
        <v>90</v>
      </c>
      <c r="C8" s="82">
        <v>7036983</v>
      </c>
      <c r="D8" s="34">
        <v>13827590</v>
      </c>
      <c r="E8" s="34">
        <v>23693873</v>
      </c>
      <c r="F8" s="35"/>
      <c r="G8" s="75"/>
    </row>
    <row r="9" spans="2:7" ht="15.75" x14ac:dyDescent="0.25">
      <c r="B9" s="33" t="s">
        <v>28</v>
      </c>
      <c r="C9" s="82"/>
      <c r="D9" s="34"/>
      <c r="E9" s="34"/>
      <c r="F9" s="35"/>
      <c r="G9" s="75"/>
    </row>
    <row r="10" spans="2:7" ht="15.75" x14ac:dyDescent="0.25">
      <c r="B10" s="33" t="s">
        <v>29</v>
      </c>
      <c r="C10" s="82"/>
      <c r="D10" s="34"/>
      <c r="E10" s="34"/>
      <c r="F10" s="35"/>
      <c r="G10" s="75">
        <v>16841593.859999999</v>
      </c>
    </row>
    <row r="11" spans="2:7" ht="15.75" x14ac:dyDescent="0.25">
      <c r="B11" s="33" t="s">
        <v>30</v>
      </c>
      <c r="C11" s="82"/>
      <c r="D11" s="34"/>
      <c r="E11" s="34"/>
      <c r="F11" s="35"/>
      <c r="G11" s="75">
        <v>1255995.3600000001</v>
      </c>
    </row>
    <row r="12" spans="2:7" ht="15.75" x14ac:dyDescent="0.25">
      <c r="B12" s="33" t="s">
        <v>31</v>
      </c>
      <c r="C12" s="82"/>
      <c r="D12" s="34"/>
      <c r="E12" s="34"/>
      <c r="F12" s="35"/>
      <c r="G12" s="75"/>
    </row>
    <row r="13" spans="2:7" ht="15.75" x14ac:dyDescent="0.25">
      <c r="B13" s="59" t="s">
        <v>32</v>
      </c>
      <c r="C13" s="83">
        <v>117252070</v>
      </c>
      <c r="D13" s="83">
        <v>232127525</v>
      </c>
      <c r="E13" s="83">
        <v>314559894</v>
      </c>
      <c r="F13" s="83">
        <f t="shared" ref="F13:G13" si="0">SUM(F14:F18)</f>
        <v>0</v>
      </c>
      <c r="G13" s="83">
        <f t="shared" si="0"/>
        <v>24719204.710000001</v>
      </c>
    </row>
    <row r="14" spans="2:7" ht="15.75" x14ac:dyDescent="0.25">
      <c r="B14" s="33" t="s">
        <v>33</v>
      </c>
      <c r="C14" s="82"/>
      <c r="D14" s="34"/>
      <c r="E14" s="34"/>
      <c r="F14" s="35"/>
      <c r="G14" s="75">
        <v>-14754012.609999999</v>
      </c>
    </row>
    <row r="15" spans="2:7" ht="15.75" x14ac:dyDescent="0.25">
      <c r="B15" s="33" t="s">
        <v>34</v>
      </c>
      <c r="C15" s="82"/>
      <c r="D15" s="34"/>
      <c r="E15" s="34"/>
      <c r="F15" s="35"/>
      <c r="G15" s="75">
        <v>31503393.280000001</v>
      </c>
    </row>
    <row r="16" spans="2:7" ht="15.75" x14ac:dyDescent="0.25">
      <c r="B16" s="33" t="s">
        <v>35</v>
      </c>
      <c r="C16" s="82"/>
      <c r="D16" s="34"/>
      <c r="E16" s="34"/>
      <c r="F16" s="35"/>
      <c r="G16" s="75">
        <v>15468.59</v>
      </c>
    </row>
    <row r="17" spans="2:7" ht="15.75" x14ac:dyDescent="0.25">
      <c r="B17" s="33" t="s">
        <v>36</v>
      </c>
      <c r="C17" s="82"/>
      <c r="D17" s="34"/>
      <c r="E17" s="34"/>
      <c r="F17" s="35"/>
      <c r="G17" s="75">
        <v>7654494.5</v>
      </c>
    </row>
    <row r="18" spans="2:7" ht="15.75" x14ac:dyDescent="0.25">
      <c r="B18" s="33" t="s">
        <v>37</v>
      </c>
      <c r="C18" s="82"/>
      <c r="D18" s="34"/>
      <c r="E18" s="34"/>
      <c r="F18" s="35"/>
      <c r="G18" s="75">
        <v>299860.95</v>
      </c>
    </row>
    <row r="19" spans="2:7" ht="15.75" x14ac:dyDescent="0.25">
      <c r="B19" s="36"/>
      <c r="C19" s="83">
        <f t="shared" ref="C19:G19" si="1">SUM(C6:C13)</f>
        <v>124289053</v>
      </c>
      <c r="D19" s="83">
        <f t="shared" si="1"/>
        <v>245955115</v>
      </c>
      <c r="E19" s="83">
        <f t="shared" si="1"/>
        <v>338253767</v>
      </c>
      <c r="F19" s="83">
        <f t="shared" si="1"/>
        <v>0</v>
      </c>
      <c r="G19" s="83">
        <f t="shared" si="1"/>
        <v>42919865.969999999</v>
      </c>
    </row>
    <row r="20" spans="2:7" ht="15.75" x14ac:dyDescent="0.25">
      <c r="B20" s="36"/>
      <c r="C20" s="83"/>
      <c r="D20" s="83"/>
      <c r="E20" s="83"/>
      <c r="F20" s="83"/>
      <c r="G20" s="75"/>
    </row>
    <row r="21" spans="2:7" ht="15.75" x14ac:dyDescent="0.25">
      <c r="B21" s="59" t="s">
        <v>70</v>
      </c>
      <c r="C21" s="83">
        <f t="shared" ref="C21:F21" si="2">SUM(C22:C32)</f>
        <v>99818228</v>
      </c>
      <c r="D21" s="83">
        <f t="shared" si="2"/>
        <v>209146121</v>
      </c>
      <c r="E21" s="83">
        <f t="shared" si="2"/>
        <v>283240484</v>
      </c>
      <c r="F21" s="83">
        <f t="shared" si="2"/>
        <v>0</v>
      </c>
      <c r="G21" s="83">
        <f>SUM(G22:G32)</f>
        <v>5600147.7699999996</v>
      </c>
    </row>
    <row r="22" spans="2:7" ht="15.75" x14ac:dyDescent="0.25">
      <c r="B22" s="33" t="s">
        <v>38</v>
      </c>
      <c r="C22" s="82"/>
      <c r="D22" s="34"/>
      <c r="E22" s="34"/>
      <c r="F22" s="35"/>
      <c r="G22" s="84">
        <f>408250+72000</f>
        <v>480250</v>
      </c>
    </row>
    <row r="23" spans="2:7" ht="15.75" x14ac:dyDescent="0.25">
      <c r="B23" s="33" t="s">
        <v>39</v>
      </c>
      <c r="C23" s="82"/>
      <c r="D23" s="34"/>
      <c r="E23" s="34"/>
      <c r="F23" s="35"/>
      <c r="G23" s="84">
        <v>50000</v>
      </c>
    </row>
    <row r="24" spans="2:7" ht="15.75" x14ac:dyDescent="0.25">
      <c r="B24" s="33" t="s">
        <v>40</v>
      </c>
      <c r="C24" s="82"/>
      <c r="D24" s="34"/>
      <c r="E24" s="34"/>
      <c r="F24" s="35"/>
      <c r="G24" s="84"/>
    </row>
    <row r="25" spans="2:7" ht="15.75" x14ac:dyDescent="0.25">
      <c r="B25" s="33" t="s">
        <v>91</v>
      </c>
      <c r="C25" s="82">
        <v>92027005</v>
      </c>
      <c r="D25" s="34">
        <v>193885668</v>
      </c>
      <c r="E25" s="34">
        <v>271586271</v>
      </c>
      <c r="F25" s="35"/>
      <c r="G25" s="84"/>
    </row>
    <row r="26" spans="2:7" ht="15.75" x14ac:dyDescent="0.25">
      <c r="B26" s="33" t="s">
        <v>41</v>
      </c>
      <c r="C26" s="82"/>
      <c r="D26" s="34"/>
      <c r="E26" s="34"/>
      <c r="F26" s="35"/>
      <c r="G26" s="84">
        <v>96608</v>
      </c>
    </row>
    <row r="27" spans="2:7" ht="15.75" x14ac:dyDescent="0.25">
      <c r="B27" s="33" t="s">
        <v>42</v>
      </c>
      <c r="C27" s="82"/>
      <c r="D27" s="34"/>
      <c r="E27" s="34"/>
      <c r="F27" s="35"/>
      <c r="G27" s="84">
        <v>150000</v>
      </c>
    </row>
    <row r="28" spans="2:7" ht="15.75" x14ac:dyDescent="0.25">
      <c r="B28" s="33" t="s">
        <v>43</v>
      </c>
      <c r="C28" s="82"/>
      <c r="D28" s="34"/>
      <c r="E28" s="34"/>
      <c r="F28" s="35"/>
      <c r="G28" s="84"/>
    </row>
    <row r="29" spans="2:7" ht="15.75" x14ac:dyDescent="0.25">
      <c r="B29" s="33" t="s">
        <v>44</v>
      </c>
      <c r="C29" s="82"/>
      <c r="D29" s="34"/>
      <c r="E29" s="34"/>
      <c r="F29" s="35"/>
      <c r="G29" s="84">
        <v>4717289.7699999996</v>
      </c>
    </row>
    <row r="30" spans="2:7" ht="15.75" x14ac:dyDescent="0.25">
      <c r="B30" s="33" t="s">
        <v>45</v>
      </c>
      <c r="C30" s="82">
        <v>3165997</v>
      </c>
      <c r="D30" s="34">
        <v>5932660</v>
      </c>
      <c r="E30" s="34">
        <v>9486294</v>
      </c>
      <c r="F30" s="35"/>
      <c r="G30" s="84"/>
    </row>
    <row r="31" spans="2:7" ht="15.75" x14ac:dyDescent="0.25">
      <c r="B31" s="33" t="s">
        <v>92</v>
      </c>
      <c r="C31" s="84">
        <v>4625226</v>
      </c>
      <c r="D31" s="34">
        <v>9327793</v>
      </c>
      <c r="E31" s="34">
        <v>2167919</v>
      </c>
      <c r="F31" s="35"/>
      <c r="G31" s="84"/>
    </row>
    <row r="32" spans="2:7" ht="31.5" x14ac:dyDescent="0.25">
      <c r="B32" s="33" t="s">
        <v>46</v>
      </c>
      <c r="C32" s="82"/>
      <c r="D32" s="34"/>
      <c r="E32" s="34"/>
      <c r="F32" s="35"/>
      <c r="G32" s="84">
        <v>106000</v>
      </c>
    </row>
    <row r="33" spans="2:7" ht="15.75" x14ac:dyDescent="0.25">
      <c r="B33" s="31" t="s">
        <v>71</v>
      </c>
      <c r="C33" s="83">
        <f t="shared" ref="C33:F33" si="3">C19-C21</f>
        <v>24470825</v>
      </c>
      <c r="D33" s="83">
        <f t="shared" si="3"/>
        <v>36808994</v>
      </c>
      <c r="E33" s="83">
        <f t="shared" si="3"/>
        <v>55013283</v>
      </c>
      <c r="F33" s="83">
        <f t="shared" si="3"/>
        <v>0</v>
      </c>
      <c r="G33" s="83">
        <f>G19-G21+1</f>
        <v>37319719.200000003</v>
      </c>
    </row>
    <row r="34" spans="2:7" ht="15.75" x14ac:dyDescent="0.25">
      <c r="B34" s="60"/>
      <c r="C34" s="83"/>
      <c r="D34" s="83"/>
      <c r="E34" s="83"/>
      <c r="F34" s="83"/>
      <c r="G34" s="83"/>
    </row>
    <row r="35" spans="2:7" ht="15.75" x14ac:dyDescent="0.25">
      <c r="B35" s="27" t="s">
        <v>72</v>
      </c>
      <c r="C35" s="82">
        <v>7350146</v>
      </c>
      <c r="D35" s="34">
        <v>10096552</v>
      </c>
      <c r="E35" s="34">
        <v>13904610</v>
      </c>
      <c r="F35" s="35"/>
      <c r="G35" s="85">
        <v>9419161.8900000006</v>
      </c>
    </row>
    <row r="36" spans="2:7" ht="15.75" x14ac:dyDescent="0.25">
      <c r="B36" s="31" t="s">
        <v>73</v>
      </c>
      <c r="C36" s="83">
        <f t="shared" ref="C36:E36" si="4">C33-C35</f>
        <v>17120679</v>
      </c>
      <c r="D36" s="83">
        <f t="shared" si="4"/>
        <v>26712442</v>
      </c>
      <c r="E36" s="83">
        <f t="shared" si="4"/>
        <v>41108673</v>
      </c>
      <c r="F36" s="83">
        <f>F33-F35</f>
        <v>0</v>
      </c>
      <c r="G36" s="83">
        <f>G33-G35-G34</f>
        <v>27900557.310000002</v>
      </c>
    </row>
    <row r="37" spans="2:7" ht="15.75" x14ac:dyDescent="0.25">
      <c r="B37" s="60"/>
      <c r="C37" s="83"/>
      <c r="D37" s="83"/>
      <c r="E37" s="83"/>
      <c r="F37" s="83"/>
      <c r="G37" s="75"/>
    </row>
    <row r="38" spans="2:7" ht="16.5" thickBot="1" x14ac:dyDescent="0.3">
      <c r="B38" s="31" t="s">
        <v>74</v>
      </c>
      <c r="C38" s="10">
        <f>C36/('1'!B8/10)</f>
        <v>0.57640524179375585</v>
      </c>
      <c r="D38" s="10">
        <f>D36/('1'!C8/10)</f>
        <v>0.89933299899564023</v>
      </c>
      <c r="E38" s="10">
        <f>E36/('1'!D8/10)</f>
        <v>1.3840137181700236</v>
      </c>
      <c r="F38" s="10" t="e">
        <f>F36/('1'!E8/10)</f>
        <v>#DIV/0!</v>
      </c>
      <c r="G38" s="10">
        <f>G36/('1'!F8/10)</f>
        <v>0.93933350905364754</v>
      </c>
    </row>
    <row r="39" spans="2:7" x14ac:dyDescent="0.25">
      <c r="B39" s="61" t="s">
        <v>75</v>
      </c>
      <c r="C39" s="3">
        <f>'1'!B8/10</f>
        <v>29702504</v>
      </c>
      <c r="D39" s="3">
        <f>'1'!C8/10</f>
        <v>29702504</v>
      </c>
      <c r="E39" s="3">
        <f>'1'!D8/10</f>
        <v>29702504</v>
      </c>
      <c r="F39" s="3">
        <f>'1'!E8/10</f>
        <v>0</v>
      </c>
      <c r="G39" s="3">
        <f>'1'!F8/10</f>
        <v>29702504</v>
      </c>
    </row>
    <row r="40" spans="2:7" ht="15.75" x14ac:dyDescent="0.25">
      <c r="B40" s="33"/>
      <c r="C40" s="37"/>
      <c r="D40" s="38"/>
      <c r="E40" s="38"/>
      <c r="F40" s="40"/>
    </row>
    <row r="41" spans="2:7" ht="15.75" x14ac:dyDescent="0.25">
      <c r="B41" s="33"/>
      <c r="C41" s="37"/>
      <c r="D41" s="41"/>
      <c r="E41" s="38"/>
      <c r="F41" s="39"/>
    </row>
    <row r="42" spans="2:7" ht="15.75" x14ac:dyDescent="0.25">
      <c r="B42" s="33"/>
      <c r="C42" s="37"/>
      <c r="D42" s="38"/>
      <c r="E42" s="41"/>
      <c r="F42" s="39"/>
    </row>
    <row r="43" spans="2:7" ht="15.75" x14ac:dyDescent="0.25">
      <c r="B43" s="36"/>
      <c r="C43" s="42"/>
      <c r="D43" s="43"/>
      <c r="E43" s="43"/>
      <c r="F43" s="44"/>
    </row>
    <row r="44" spans="2:7" ht="15.75" x14ac:dyDescent="0.25">
      <c r="B44" s="36"/>
      <c r="C44" s="42"/>
      <c r="D44" s="43"/>
      <c r="E44" s="43"/>
      <c r="F44" s="44"/>
    </row>
    <row r="45" spans="2:7" ht="15.75" x14ac:dyDescent="0.25">
      <c r="B45" s="33"/>
      <c r="C45" s="37"/>
      <c r="D45" s="38"/>
      <c r="E45" s="38"/>
      <c r="F45" s="40"/>
    </row>
    <row r="46" spans="2:7" ht="15.75" x14ac:dyDescent="0.25">
      <c r="B46" s="33"/>
      <c r="C46" s="37"/>
      <c r="D46" s="38"/>
      <c r="E46" s="38"/>
      <c r="F46" s="40"/>
    </row>
    <row r="47" spans="2:7" ht="15.75" x14ac:dyDescent="0.25">
      <c r="B47" s="33"/>
      <c r="C47" s="37"/>
      <c r="D47" s="38"/>
      <c r="E47" s="38"/>
      <c r="F47" s="40"/>
    </row>
    <row r="48" spans="2:7" ht="15.75" x14ac:dyDescent="0.25">
      <c r="B48" s="36"/>
      <c r="C48" s="42"/>
      <c r="D48" s="41"/>
      <c r="E48" s="43"/>
      <c r="F48" s="44"/>
    </row>
    <row r="49" spans="2:6" ht="16.5" thickBot="1" x14ac:dyDescent="0.3">
      <c r="B49" s="33"/>
      <c r="C49" s="37"/>
      <c r="D49" s="38"/>
      <c r="E49" s="38"/>
      <c r="F49" s="40"/>
    </row>
    <row r="50" spans="2:6" ht="16.5" thickBot="1" x14ac:dyDescent="0.3">
      <c r="B50" s="36"/>
      <c r="C50" s="42"/>
      <c r="D50" s="45"/>
      <c r="E50" s="46"/>
      <c r="F50" s="47"/>
    </row>
    <row r="51" spans="2:6" ht="16.5" thickBot="1" x14ac:dyDescent="0.3">
      <c r="B51" s="8"/>
      <c r="C51" s="48"/>
      <c r="D51" s="10"/>
      <c r="E51" s="10"/>
      <c r="F51" s="1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A14" sqref="A14"/>
    </sheetView>
  </sheetViews>
  <sheetFormatPr defaultRowHeight="15" x14ac:dyDescent="0.25"/>
  <cols>
    <col min="1" max="1" width="50" style="1" customWidth="1"/>
    <col min="2" max="2" width="19.5703125" style="1" bestFit="1" customWidth="1"/>
    <col min="3" max="5" width="17.5703125" style="1" bestFit="1" customWidth="1"/>
    <col min="6" max="6" width="16.140625" style="1" bestFit="1" customWidth="1"/>
    <col min="7" max="16384" width="9.140625" style="1"/>
  </cols>
  <sheetData>
    <row r="1" spans="1:6" ht="18.75" x14ac:dyDescent="0.3">
      <c r="A1" s="4" t="s">
        <v>0</v>
      </c>
      <c r="B1" s="4"/>
    </row>
    <row r="2" spans="1:6" ht="15.75" x14ac:dyDescent="0.25">
      <c r="A2" s="55" t="s">
        <v>76</v>
      </c>
    </row>
    <row r="3" spans="1:6" ht="15.75" thickBot="1" x14ac:dyDescent="0.3">
      <c r="A3" s="2" t="s">
        <v>59</v>
      </c>
      <c r="B3" s="72" t="s">
        <v>88</v>
      </c>
      <c r="C3" s="72" t="s">
        <v>85</v>
      </c>
      <c r="D3" s="72" t="s">
        <v>87</v>
      </c>
      <c r="E3" s="72" t="s">
        <v>86</v>
      </c>
      <c r="F3" s="72" t="s">
        <v>85</v>
      </c>
    </row>
    <row r="4" spans="1:6" ht="15.75" x14ac:dyDescent="0.25">
      <c r="A4" s="49"/>
      <c r="B4" s="69">
        <v>43190</v>
      </c>
      <c r="C4" s="69">
        <v>43281</v>
      </c>
      <c r="D4" s="69">
        <v>43373</v>
      </c>
      <c r="E4" s="70">
        <v>43555</v>
      </c>
      <c r="F4" s="71">
        <v>43646</v>
      </c>
    </row>
    <row r="5" spans="1:6" ht="15.75" x14ac:dyDescent="0.25">
      <c r="A5" s="31" t="s">
        <v>77</v>
      </c>
      <c r="B5" s="62"/>
      <c r="C5" s="63"/>
      <c r="D5" s="63"/>
      <c r="E5" s="64"/>
    </row>
    <row r="6" spans="1:6" ht="15.75" x14ac:dyDescent="0.25">
      <c r="A6" s="11" t="s">
        <v>47</v>
      </c>
      <c r="B6" s="12"/>
      <c r="C6" s="50"/>
      <c r="D6" s="50">
        <v>396252749</v>
      </c>
      <c r="E6" s="51"/>
      <c r="F6" s="66">
        <v>227345718.81999999</v>
      </c>
    </row>
    <row r="7" spans="1:6" ht="15.75" x14ac:dyDescent="0.25">
      <c r="A7" s="11" t="s">
        <v>48</v>
      </c>
      <c r="B7" s="12"/>
      <c r="C7" s="50"/>
      <c r="D7" s="50">
        <v>-16134849</v>
      </c>
      <c r="E7" s="51"/>
      <c r="F7" s="66">
        <v>-15543135.289999999</v>
      </c>
    </row>
    <row r="8" spans="1:6" ht="31.5" x14ac:dyDescent="0.25">
      <c r="A8" s="11" t="s">
        <v>49</v>
      </c>
      <c r="B8" s="12"/>
      <c r="C8" s="50"/>
      <c r="D8" s="50">
        <v>-314008069</v>
      </c>
      <c r="E8" s="51"/>
      <c r="F8" s="66">
        <v>-248736371.16999999</v>
      </c>
    </row>
    <row r="9" spans="1:6" ht="15.75" x14ac:dyDescent="0.25">
      <c r="A9" s="11" t="s">
        <v>50</v>
      </c>
      <c r="B9" s="12"/>
      <c r="C9" s="50"/>
      <c r="D9" s="50"/>
      <c r="E9" s="51"/>
      <c r="F9" s="66"/>
    </row>
    <row r="10" spans="1:6" ht="15.75" x14ac:dyDescent="0.25">
      <c r="A10" s="18"/>
      <c r="B10" s="52">
        <f>SUM(B6:B9)</f>
        <v>0</v>
      </c>
      <c r="C10" s="52">
        <f t="shared" ref="C10:D10" si="0">SUM(C6:C9)</f>
        <v>0</v>
      </c>
      <c r="D10" s="52">
        <f t="shared" si="0"/>
        <v>66109831</v>
      </c>
      <c r="E10" s="66">
        <f>SUM(E6:E9)</f>
        <v>0</v>
      </c>
      <c r="F10" s="66">
        <f>SUM(F6:F9)</f>
        <v>-36933787.639999986</v>
      </c>
    </row>
    <row r="11" spans="1:6" ht="15.75" x14ac:dyDescent="0.25">
      <c r="A11" s="31" t="s">
        <v>78</v>
      </c>
      <c r="B11" s="52"/>
      <c r="C11" s="53"/>
      <c r="D11" s="53"/>
      <c r="E11" s="54"/>
      <c r="F11" s="66"/>
    </row>
    <row r="12" spans="1:6" ht="15.75" x14ac:dyDescent="0.25">
      <c r="A12" s="11" t="s">
        <v>51</v>
      </c>
      <c r="B12" s="12"/>
      <c r="C12" s="50"/>
      <c r="D12" s="50">
        <v>-12693057</v>
      </c>
      <c r="E12" s="51"/>
      <c r="F12" s="66">
        <v>-6667526</v>
      </c>
    </row>
    <row r="13" spans="1:6" ht="15.75" x14ac:dyDescent="0.25">
      <c r="A13" s="11" t="s">
        <v>52</v>
      </c>
      <c r="B13" s="12"/>
      <c r="C13" s="50"/>
      <c r="D13" s="50"/>
      <c r="E13" s="51"/>
      <c r="F13" s="66"/>
    </row>
    <row r="14" spans="1:6" ht="15.75" x14ac:dyDescent="0.25">
      <c r="A14" s="11" t="s">
        <v>53</v>
      </c>
      <c r="B14" s="12"/>
      <c r="C14" s="50"/>
      <c r="D14" s="50">
        <v>3190333</v>
      </c>
      <c r="E14" s="51"/>
      <c r="F14" s="66">
        <v>2068304.64</v>
      </c>
    </row>
    <row r="15" spans="1:6" ht="15.75" x14ac:dyDescent="0.25">
      <c r="A15" s="11" t="s">
        <v>54</v>
      </c>
      <c r="B15" s="12"/>
      <c r="C15" s="50"/>
      <c r="D15" s="50">
        <v>-157750</v>
      </c>
      <c r="E15" s="51"/>
      <c r="F15" s="66">
        <v>-448164</v>
      </c>
    </row>
    <row r="16" spans="1:6" ht="15.75" x14ac:dyDescent="0.25">
      <c r="A16" s="18"/>
      <c r="B16" s="52">
        <f>SUM(B12:B15)</f>
        <v>0</v>
      </c>
      <c r="C16" s="52">
        <f t="shared" ref="C16:D16" si="1">SUM(C12:C15)</f>
        <v>0</v>
      </c>
      <c r="D16" s="52">
        <f t="shared" si="1"/>
        <v>-9660474</v>
      </c>
      <c r="E16" s="67">
        <f>SUM(E12:E15)</f>
        <v>0</v>
      </c>
      <c r="F16" s="67">
        <f>SUM(F12:F15)</f>
        <v>-5047385.3600000003</v>
      </c>
    </row>
    <row r="17" spans="1:6" ht="15.75" x14ac:dyDescent="0.25">
      <c r="A17" s="18"/>
      <c r="B17" s="52"/>
      <c r="C17" s="53"/>
      <c r="D17" s="53"/>
      <c r="E17" s="54"/>
      <c r="F17" s="66"/>
    </row>
    <row r="18" spans="1:6" ht="15.75" x14ac:dyDescent="0.25">
      <c r="A18" s="31" t="s">
        <v>79</v>
      </c>
      <c r="B18" s="52"/>
      <c r="C18" s="53"/>
      <c r="D18" s="53"/>
      <c r="E18" s="54"/>
      <c r="F18" s="66"/>
    </row>
    <row r="19" spans="1:6" ht="15.75" x14ac:dyDescent="0.25">
      <c r="A19" s="11" t="s">
        <v>55</v>
      </c>
      <c r="B19" s="12"/>
      <c r="C19" s="50"/>
      <c r="D19" s="50"/>
      <c r="E19" s="51"/>
      <c r="F19" s="66"/>
    </row>
    <row r="20" spans="1:6" ht="15.75" x14ac:dyDescent="0.25">
      <c r="A20" s="11" t="s">
        <v>56</v>
      </c>
      <c r="B20" s="12"/>
      <c r="C20" s="50"/>
      <c r="D20" s="50">
        <v>18719294</v>
      </c>
      <c r="E20" s="51"/>
      <c r="F20" s="66">
        <v>48020697.350000001</v>
      </c>
    </row>
    <row r="21" spans="1:6" ht="15.75" x14ac:dyDescent="0.25">
      <c r="A21" s="11" t="s">
        <v>57</v>
      </c>
      <c r="B21" s="12"/>
      <c r="C21" s="50"/>
      <c r="D21" s="50">
        <v>-29702504</v>
      </c>
      <c r="E21" s="51"/>
      <c r="F21" s="66"/>
    </row>
    <row r="22" spans="1:6" ht="15.75" x14ac:dyDescent="0.25">
      <c r="A22" s="18"/>
      <c r="B22" s="52">
        <f>SUM(B19:B21)</f>
        <v>0</v>
      </c>
      <c r="C22" s="52">
        <f t="shared" ref="C22:D22" si="2">SUM(C19:C21)</f>
        <v>0</v>
      </c>
      <c r="D22" s="52">
        <f t="shared" si="2"/>
        <v>-10983210</v>
      </c>
      <c r="E22" s="52">
        <f>SUM(E19:E21)</f>
        <v>0</v>
      </c>
      <c r="F22" s="52">
        <f t="shared" ref="F22" si="3">SUM(F19:F21)</f>
        <v>48020697.350000001</v>
      </c>
    </row>
    <row r="23" spans="1:6" ht="15.75" x14ac:dyDescent="0.25">
      <c r="A23" s="18"/>
      <c r="B23" s="52"/>
      <c r="C23" s="53"/>
      <c r="D23" s="53"/>
      <c r="E23" s="54"/>
      <c r="F23" s="66"/>
    </row>
    <row r="24" spans="1:6" ht="15.75" x14ac:dyDescent="0.25">
      <c r="A24" s="2" t="s">
        <v>80</v>
      </c>
      <c r="B24" s="52">
        <f>B22+B16+B10</f>
        <v>0</v>
      </c>
      <c r="C24" s="52">
        <f t="shared" ref="C24:F24" si="4">C22+C16+C10</f>
        <v>0</v>
      </c>
      <c r="D24" s="52">
        <f t="shared" si="4"/>
        <v>45466147</v>
      </c>
      <c r="E24" s="52">
        <f t="shared" si="4"/>
        <v>0</v>
      </c>
      <c r="F24" s="52">
        <f t="shared" si="4"/>
        <v>6039524.3500000164</v>
      </c>
    </row>
    <row r="25" spans="1:6" ht="15.75" x14ac:dyDescent="0.25">
      <c r="A25" s="61" t="s">
        <v>81</v>
      </c>
      <c r="B25" s="12"/>
      <c r="C25" s="50"/>
      <c r="D25" s="50">
        <v>395022238</v>
      </c>
      <c r="E25" s="51"/>
      <c r="F25" s="66">
        <v>428708259.5</v>
      </c>
    </row>
    <row r="26" spans="1:6" ht="15.75" x14ac:dyDescent="0.25">
      <c r="A26" s="31" t="s">
        <v>82</v>
      </c>
      <c r="B26" s="52">
        <f>B24+B25</f>
        <v>0</v>
      </c>
      <c r="C26" s="67">
        <f t="shared" ref="C26:D26" si="5">SUM(C24:C25)-1</f>
        <v>-1</v>
      </c>
      <c r="D26" s="67">
        <f t="shared" si="5"/>
        <v>440488384</v>
      </c>
      <c r="E26" s="67">
        <f>SUM(E24:E25)-1</f>
        <v>-1</v>
      </c>
      <c r="F26" s="67">
        <f>SUM(F24:F25)+1</f>
        <v>434747784.85000002</v>
      </c>
    </row>
    <row r="27" spans="1:6" ht="15.75" x14ac:dyDescent="0.25">
      <c r="A27" s="60"/>
      <c r="B27" s="52"/>
      <c r="C27" s="53"/>
      <c r="D27" s="53"/>
      <c r="E27" s="65"/>
      <c r="F27" s="66"/>
    </row>
    <row r="28" spans="1:6" ht="16.5" thickBot="1" x14ac:dyDescent="0.3">
      <c r="A28" s="31" t="s">
        <v>83</v>
      </c>
      <c r="B28" s="24">
        <f>B10/('1'!B8/10)</f>
        <v>0</v>
      </c>
      <c r="C28" s="24">
        <f>C10/('1'!C8/10)</f>
        <v>0</v>
      </c>
      <c r="D28" s="24">
        <f>D10/('1'!D8/10)</f>
        <v>2.2257325847006029</v>
      </c>
      <c r="E28" s="24" t="e">
        <f>E10/('1'!E8/10)</f>
        <v>#DIV/0!</v>
      </c>
      <c r="F28" s="68">
        <f>F10/('1'!F8/10)</f>
        <v>-1.243457037830884</v>
      </c>
    </row>
    <row r="29" spans="1:6" x14ac:dyDescent="0.25">
      <c r="A29" s="31" t="s">
        <v>84</v>
      </c>
      <c r="B29" s="66">
        <f>'1'!B8/10</f>
        <v>29702504</v>
      </c>
      <c r="C29" s="66">
        <f>'1'!C8/10</f>
        <v>29702504</v>
      </c>
      <c r="D29" s="66">
        <f>'1'!D8/10</f>
        <v>29702504</v>
      </c>
      <c r="E29" s="66">
        <f>'1'!E8/10</f>
        <v>0</v>
      </c>
      <c r="F29" s="66">
        <f>'1'!F8/10</f>
        <v>29702504</v>
      </c>
    </row>
    <row r="30" spans="1:6" ht="15.75" x14ac:dyDescent="0.25">
      <c r="A30" s="18"/>
      <c r="B30" s="19"/>
      <c r="C30" s="20"/>
      <c r="D30" s="20"/>
      <c r="E30" s="21"/>
    </row>
    <row r="31" spans="1:6" ht="15.75" x14ac:dyDescent="0.25">
      <c r="A31" s="18"/>
      <c r="B31" s="19"/>
      <c r="C31" s="20"/>
      <c r="D31" s="20"/>
      <c r="E31" s="21"/>
    </row>
    <row r="32" spans="1:6" ht="15.75" x14ac:dyDescent="0.25">
      <c r="A32" s="11"/>
      <c r="B32" s="17"/>
      <c r="C32" s="13"/>
      <c r="D32" s="13"/>
      <c r="E32" s="14"/>
    </row>
    <row r="33" spans="1:5" ht="15.75" x14ac:dyDescent="0.25">
      <c r="A33" s="18"/>
      <c r="B33" s="19"/>
      <c r="C33" s="20"/>
      <c r="D33" s="20"/>
      <c r="E33" s="21"/>
    </row>
    <row r="34" spans="1:5" ht="16.5" thickBot="1" x14ac:dyDescent="0.3">
      <c r="A34" s="22"/>
      <c r="B34" s="23"/>
      <c r="C34" s="24"/>
      <c r="D34" s="24"/>
      <c r="E3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2020-04-12T06:08:25Z</dcterms:modified>
</cp:coreProperties>
</file>