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uri="GoogleSheetsCustomDataVersion1">
      <go:sheetsCustomData xmlns:go="http://customooxmlschemas.google.com/" r:id="rId8" roundtripDataSignature="AMtx7miVnRHN5g5qFyW+ijQVRWj2KH8PuQ=="/>
    </ext>
  </extLst>
</workbook>
</file>

<file path=xl/calcChain.xml><?xml version="1.0" encoding="utf-8"?>
<calcChain xmlns="http://schemas.openxmlformats.org/spreadsheetml/2006/main">
  <c r="C8" i="4" l="1"/>
  <c r="H35" i="3"/>
  <c r="G35" i="3"/>
  <c r="F35" i="3"/>
  <c r="E35" i="3"/>
  <c r="D35" i="3"/>
  <c r="C35" i="3"/>
  <c r="B35" i="3"/>
  <c r="H34" i="3"/>
  <c r="G34" i="3"/>
  <c r="D34" i="3"/>
  <c r="C34" i="3"/>
  <c r="E28" i="3"/>
  <c r="E31" i="3" s="1"/>
  <c r="H26" i="3"/>
  <c r="G26" i="3"/>
  <c r="F26" i="3"/>
  <c r="E26" i="3"/>
  <c r="D26" i="3"/>
  <c r="C26" i="3"/>
  <c r="B26" i="3"/>
  <c r="H19" i="3"/>
  <c r="G19" i="3"/>
  <c r="F19" i="3"/>
  <c r="E19" i="3"/>
  <c r="D19" i="3"/>
  <c r="C19" i="3"/>
  <c r="B19" i="3"/>
  <c r="H14" i="3"/>
  <c r="H28" i="3" s="1"/>
  <c r="H31" i="3" s="1"/>
  <c r="G14" i="3"/>
  <c r="G28" i="3" s="1"/>
  <c r="G31" i="3" s="1"/>
  <c r="F14" i="3"/>
  <c r="F34" i="3" s="1"/>
  <c r="E14" i="3"/>
  <c r="E34" i="3" s="1"/>
  <c r="D14" i="3"/>
  <c r="D28" i="3" s="1"/>
  <c r="D31" i="3" s="1"/>
  <c r="C14" i="3"/>
  <c r="C28" i="3" s="1"/>
  <c r="C31" i="3" s="1"/>
  <c r="B14" i="3"/>
  <c r="B34" i="3" s="1"/>
  <c r="H32" i="2"/>
  <c r="G32" i="2"/>
  <c r="F32" i="2"/>
  <c r="E32" i="2"/>
  <c r="D32" i="2"/>
  <c r="C32" i="2"/>
  <c r="B32" i="2"/>
  <c r="H25" i="2"/>
  <c r="G25" i="2"/>
  <c r="F25" i="2"/>
  <c r="E25" i="2"/>
  <c r="D25" i="2"/>
  <c r="C25" i="2"/>
  <c r="B25" i="2"/>
  <c r="G20" i="2"/>
  <c r="G22" i="2" s="1"/>
  <c r="G24" i="2" s="1"/>
  <c r="G28" i="2" s="1"/>
  <c r="G31" i="2" s="1"/>
  <c r="C20" i="2"/>
  <c r="C22" i="2" s="1"/>
  <c r="G17" i="2"/>
  <c r="F17" i="2"/>
  <c r="F20" i="2" s="1"/>
  <c r="F22" i="2" s="1"/>
  <c r="C17" i="2"/>
  <c r="B17" i="2"/>
  <c r="B20" i="2" s="1"/>
  <c r="B22" i="2" s="1"/>
  <c r="G14" i="2"/>
  <c r="F14" i="2"/>
  <c r="E14" i="2"/>
  <c r="E17" i="2" s="1"/>
  <c r="E20" i="2" s="1"/>
  <c r="E22" i="2" s="1"/>
  <c r="C14" i="2"/>
  <c r="B14" i="2"/>
  <c r="H10" i="2"/>
  <c r="H14" i="2" s="1"/>
  <c r="H17" i="2" s="1"/>
  <c r="H20" i="2" s="1"/>
  <c r="H22" i="2" s="1"/>
  <c r="H24" i="2" s="1"/>
  <c r="H28" i="2" s="1"/>
  <c r="H31" i="2" s="1"/>
  <c r="G10" i="2"/>
  <c r="F10" i="2"/>
  <c r="E10" i="2"/>
  <c r="D10" i="2"/>
  <c r="D14" i="2" s="1"/>
  <c r="D17" i="2" s="1"/>
  <c r="D20" i="2" s="1"/>
  <c r="D22" i="2" s="1"/>
  <c r="C10" i="2"/>
  <c r="B10" i="2"/>
  <c r="H50" i="1"/>
  <c r="G50" i="1"/>
  <c r="F50" i="1"/>
  <c r="E50" i="1"/>
  <c r="D50" i="1"/>
  <c r="C50" i="1"/>
  <c r="B50" i="1"/>
  <c r="G49" i="1"/>
  <c r="F49" i="1"/>
  <c r="C49" i="1"/>
  <c r="B49" i="1"/>
  <c r="H45" i="1"/>
  <c r="H47" i="1" s="1"/>
  <c r="G45" i="1"/>
  <c r="F45" i="1"/>
  <c r="F8" i="4" s="1"/>
  <c r="E45" i="1"/>
  <c r="E49" i="1" s="1"/>
  <c r="D45" i="1"/>
  <c r="D47" i="1" s="1"/>
  <c r="C45" i="1"/>
  <c r="B45" i="1"/>
  <c r="B8" i="4" s="1"/>
  <c r="H39" i="1"/>
  <c r="G39" i="1"/>
  <c r="G47" i="1" s="1"/>
  <c r="D39" i="1"/>
  <c r="C39" i="1"/>
  <c r="C47" i="1" s="1"/>
  <c r="H38" i="1"/>
  <c r="G38" i="1"/>
  <c r="F38" i="1"/>
  <c r="F9" i="4" s="1"/>
  <c r="E38" i="1"/>
  <c r="D38" i="1"/>
  <c r="C38" i="1"/>
  <c r="B38" i="1"/>
  <c r="B9" i="4" s="1"/>
  <c r="H27" i="1"/>
  <c r="G27" i="1"/>
  <c r="F27" i="1"/>
  <c r="F39" i="1" s="1"/>
  <c r="F47" i="1" s="1"/>
  <c r="E27" i="1"/>
  <c r="E39" i="1" s="1"/>
  <c r="E47" i="1" s="1"/>
  <c r="D27" i="1"/>
  <c r="C27" i="1"/>
  <c r="B27" i="1"/>
  <c r="B39" i="1" s="1"/>
  <c r="B47" i="1" s="1"/>
  <c r="H20" i="1"/>
  <c r="E20" i="1"/>
  <c r="D20" i="1"/>
  <c r="H19" i="1"/>
  <c r="G19" i="1"/>
  <c r="F19" i="1"/>
  <c r="E19" i="1"/>
  <c r="E9" i="4" s="1"/>
  <c r="D19" i="1"/>
  <c r="D9" i="4" s="1"/>
  <c r="C19" i="1"/>
  <c r="C9" i="4" s="1"/>
  <c r="B19" i="1"/>
  <c r="H11" i="1"/>
  <c r="G11" i="1"/>
  <c r="G20" i="1" s="1"/>
  <c r="F11" i="1"/>
  <c r="F20" i="1" s="1"/>
  <c r="E11" i="1"/>
  <c r="D11" i="1"/>
  <c r="C11" i="1"/>
  <c r="C20" i="1" s="1"/>
  <c r="B11" i="1"/>
  <c r="B20" i="1" s="1"/>
  <c r="F24" i="2" l="1"/>
  <c r="F28" i="2" s="1"/>
  <c r="F11" i="4"/>
  <c r="D24" i="2"/>
  <c r="D28" i="2" s="1"/>
  <c r="D11" i="4"/>
  <c r="E11" i="4"/>
  <c r="E24" i="2"/>
  <c r="E28" i="2" s="1"/>
  <c r="B24" i="2"/>
  <c r="B28" i="2" s="1"/>
  <c r="B11" i="4"/>
  <c r="C11" i="4"/>
  <c r="C24" i="2"/>
  <c r="C28" i="2" s="1"/>
  <c r="D8" i="4"/>
  <c r="E8" i="4"/>
  <c r="B28" i="3"/>
  <c r="B31" i="3" s="1"/>
  <c r="F28" i="3"/>
  <c r="F31" i="3" s="1"/>
  <c r="D49" i="1"/>
  <c r="H49" i="1"/>
  <c r="B12" i="4" l="1"/>
  <c r="B31" i="2"/>
  <c r="B10" i="4"/>
  <c r="B6" i="4"/>
  <c r="B7" i="4"/>
  <c r="D10" i="4"/>
  <c r="D6" i="4"/>
  <c r="D12" i="4"/>
  <c r="D31" i="2"/>
  <c r="D7" i="4"/>
  <c r="C7" i="4"/>
  <c r="C31" i="2"/>
  <c r="C12" i="4"/>
  <c r="C10" i="4"/>
  <c r="C6" i="4"/>
  <c r="E7" i="4"/>
  <c r="E31" i="2"/>
  <c r="E10" i="4"/>
  <c r="E6" i="4"/>
  <c r="E12" i="4"/>
  <c r="F12" i="4"/>
  <c r="F31" i="2"/>
  <c r="F10" i="4"/>
  <c r="F6" i="4"/>
  <c r="F7" i="4"/>
</calcChain>
</file>

<file path=xl/sharedStrings.xml><?xml version="1.0" encoding="utf-8"?>
<sst xmlns="http://schemas.openxmlformats.org/spreadsheetml/2006/main" count="118" uniqueCount="94">
  <si>
    <t>R N SPINNING MILLS LIMITED</t>
  </si>
  <si>
    <t>Cash Flow Statement</t>
  </si>
  <si>
    <t>Balance Sheet</t>
  </si>
  <si>
    <t>Income Statement</t>
  </si>
  <si>
    <t>As at quarter end</t>
  </si>
  <si>
    <t>Quarter 2</t>
  </si>
  <si>
    <t>Quarter 3</t>
  </si>
  <si>
    <t>Quarter 1</t>
  </si>
  <si>
    <t>Net Cash Flows - Operating Activities</t>
  </si>
  <si>
    <t>ASSETS</t>
  </si>
  <si>
    <t>Net Revenues</t>
  </si>
  <si>
    <t>Collection from turnover</t>
  </si>
  <si>
    <t>NON CURRENT ASSETS</t>
  </si>
  <si>
    <t>Property, plant &amp; equipment</t>
  </si>
  <si>
    <t>Security deposits</t>
  </si>
  <si>
    <t>Collection from other non-operating income</t>
  </si>
  <si>
    <t>Payment for cost of expenses</t>
  </si>
  <si>
    <t>Cost of goods sold</t>
  </si>
  <si>
    <t>paid for operating expenses</t>
  </si>
  <si>
    <t>Expenses paid for other operating activities</t>
  </si>
  <si>
    <t>Gross Profit</t>
  </si>
  <si>
    <t>Payment for financial expenses</t>
  </si>
  <si>
    <t>CURRENT ASSETS</t>
  </si>
  <si>
    <t>Net Cash Flows - Investment Activities</t>
  </si>
  <si>
    <t>Inventories</t>
  </si>
  <si>
    <t>Acquisition of property, plant &amp; equipment</t>
  </si>
  <si>
    <t>Operating Incomes/Expenses</t>
  </si>
  <si>
    <t>Trade receivables</t>
  </si>
  <si>
    <t>Increase/decrease in security deposit</t>
  </si>
  <si>
    <t>Advances,deposit and repayments</t>
  </si>
  <si>
    <t>Operating Expenses</t>
  </si>
  <si>
    <t>Cash &amp; Cash equivalents</t>
  </si>
  <si>
    <t>STD account (IPO)</t>
  </si>
  <si>
    <t>Operating Profit</t>
  </si>
  <si>
    <t>Net Cash Flows - Financing Activities</t>
  </si>
  <si>
    <t>Increase/decrease in short term loan - unsecured</t>
  </si>
  <si>
    <t>Increase/decrease in short term loan - secured</t>
  </si>
  <si>
    <t>Increase/ (Decrease) in short term loan</t>
  </si>
  <si>
    <t>Non-Operating Income/(Expenses)</t>
  </si>
  <si>
    <t>Dividend paid on prefernce shares</t>
  </si>
  <si>
    <t>Other operating expenses</t>
  </si>
  <si>
    <t>Operating Profit Before Financial Expenses</t>
  </si>
  <si>
    <t>Net Change in Cash Flows</t>
  </si>
  <si>
    <t>Liabilities and Capital</t>
  </si>
  <si>
    <t>Liabilities</t>
  </si>
  <si>
    <t>Effects of exchange rate changes on cash and cash equivalents</t>
  </si>
  <si>
    <t>Non Current Liabilities</t>
  </si>
  <si>
    <t>Cash and Cash Equivalents at Beginning Period</t>
  </si>
  <si>
    <t>Deferred tax liability</t>
  </si>
  <si>
    <t>Foreign Exchange gain</t>
  </si>
  <si>
    <t>Long term Debt</t>
  </si>
  <si>
    <t>Cash and Cash Equivalents at End of Period</t>
  </si>
  <si>
    <t>Financial Expenses</t>
  </si>
  <si>
    <t>Operating Profit After Financial Expenses</t>
  </si>
  <si>
    <t>Current Liabilities</t>
  </si>
  <si>
    <t>Net Operating Cash Flow Per Share</t>
  </si>
  <si>
    <t>Long Term Loan (Current Portion)</t>
  </si>
  <si>
    <t>Creditors and accrues</t>
  </si>
  <si>
    <t>Bills payable</t>
  </si>
  <si>
    <t>Short term loan</t>
  </si>
  <si>
    <t>Short term loan - unsecured</t>
  </si>
  <si>
    <t>Short term loan - secured</t>
  </si>
  <si>
    <t>Income tax payable</t>
  </si>
  <si>
    <t>Share money deposit (IPO)</t>
  </si>
  <si>
    <t>Other Income</t>
  </si>
  <si>
    <t>Profit Before contribution to WPPF</t>
  </si>
  <si>
    <t>Contribution to WPPF</t>
  </si>
  <si>
    <t>Profit Before Taxation</t>
  </si>
  <si>
    <t>Shareholders’ Equity</t>
  </si>
  <si>
    <t>Share capital</t>
  </si>
  <si>
    <t>Provision for Taxation</t>
  </si>
  <si>
    <t>Share premium</t>
  </si>
  <si>
    <t>Shares to Calculate NOCFPS</t>
  </si>
  <si>
    <t>Retained earning</t>
  </si>
  <si>
    <t>Current tax</t>
  </si>
  <si>
    <t>Deferred tax</t>
  </si>
  <si>
    <t>Net Profit</t>
  </si>
  <si>
    <t>Net assets value per share</t>
  </si>
  <si>
    <t>Earnings per share (par value Taka 10)</t>
  </si>
  <si>
    <t>Shares to calculate NAVPS</t>
  </si>
  <si>
    <t>Shares to Calculate EPS</t>
  </si>
  <si>
    <t>Ratio</t>
  </si>
  <si>
    <t>Q1</t>
  </si>
  <si>
    <t>Q2</t>
  </si>
  <si>
    <t>Q3</t>
  </si>
  <si>
    <t>Q4</t>
  </si>
  <si>
    <t>Q5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</si>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</sst>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Arial"/>
    </font>
    <font>
      <b/>
      <sz val="11"/>
      <color rgb="FF000000"/>
      <name val="Calibri"/>
    </font>
    <font>
      <b/>
      <sz val="11"/>
      <color rgb="FF000000"/>
      <name val="Arial"/>
    </font>
    <font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5" fontId="5" fillId="0" borderId="0" xfId="0" applyNumberFormat="1" applyFont="1" applyAlignment="1">
      <alignment horizontal="right"/>
    </xf>
    <xf numFmtId="15" fontId="6" fillId="0" borderId="0" xfId="0" applyNumberFormat="1" applyFont="1" applyAlignment="1">
      <alignment horizontal="right"/>
    </xf>
    <xf numFmtId="0" fontId="1" fillId="0" borderId="1" xfId="0" applyFont="1" applyBorder="1"/>
    <xf numFmtId="164" fontId="2" fillId="0" borderId="0" xfId="0" applyNumberFormat="1" applyFont="1"/>
    <xf numFmtId="0" fontId="1" fillId="0" borderId="1" xfId="0" applyFont="1" applyBorder="1" applyAlignment="1">
      <alignment horizontal="left"/>
    </xf>
    <xf numFmtId="0" fontId="7" fillId="0" borderId="0" xfId="0" applyFont="1"/>
    <xf numFmtId="0" fontId="8" fillId="0" borderId="0" xfId="0" applyFont="1"/>
    <xf numFmtId="164" fontId="9" fillId="0" borderId="0" xfId="0" applyNumberFormat="1" applyFont="1" applyAlignment="1"/>
    <xf numFmtId="164" fontId="10" fillId="0" borderId="0" xfId="0" applyNumberFormat="1" applyFont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/>
    <xf numFmtId="0" fontId="9" fillId="0" borderId="0" xfId="0" applyFont="1" applyAlignment="1"/>
    <xf numFmtId="0" fontId="1" fillId="0" borderId="2" xfId="0" applyFont="1" applyBorder="1"/>
    <xf numFmtId="164" fontId="1" fillId="0" borderId="4" xfId="0" applyNumberFormat="1" applyFont="1" applyBorder="1"/>
    <xf numFmtId="0" fontId="3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4" fillId="0" borderId="2" xfId="0" applyNumberFormat="1" applyFont="1" applyBorder="1"/>
    <xf numFmtId="0" fontId="7" fillId="0" borderId="0" xfId="0" applyFont="1" applyAlignment="1"/>
    <xf numFmtId="2" fontId="1" fillId="0" borderId="5" xfId="0" applyNumberFormat="1" applyFont="1" applyBorder="1"/>
    <xf numFmtId="43" fontId="2" fillId="0" borderId="0" xfId="0" applyNumberFormat="1" applyFont="1"/>
    <xf numFmtId="43" fontId="1" fillId="0" borderId="5" xfId="0" applyNumberFormat="1" applyFont="1" applyBorder="1"/>
    <xf numFmtId="15" fontId="1" fillId="0" borderId="1" xfId="0" applyNumberFormat="1" applyFont="1" applyBorder="1" applyAlignment="1">
      <alignment horizontal="right"/>
    </xf>
    <xf numFmtId="1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2.75" customWidth="1"/>
    <col min="2" max="2" width="15.375" customWidth="1"/>
    <col min="3" max="6" width="12.5" customWidth="1"/>
    <col min="7" max="7" width="13.375" customWidth="1"/>
    <col min="8" max="8" width="13" customWidth="1"/>
    <col min="9" max="26" width="7.625" customWidth="1"/>
  </cols>
  <sheetData>
    <row r="1" spans="1:8" x14ac:dyDescent="0.25">
      <c r="A1" s="1" t="s">
        <v>0</v>
      </c>
    </row>
    <row r="2" spans="1:8" x14ac:dyDescent="0.25">
      <c r="A2" s="1" t="s">
        <v>2</v>
      </c>
    </row>
    <row r="3" spans="1:8" x14ac:dyDescent="0.25">
      <c r="A3" s="2" t="s">
        <v>4</v>
      </c>
    </row>
    <row r="4" spans="1:8" ht="15.75" x14ac:dyDescent="0.25">
      <c r="A4" s="4"/>
      <c r="B4" s="3"/>
      <c r="C4" s="3"/>
      <c r="D4" s="3"/>
      <c r="E4" s="3"/>
      <c r="F4" s="3"/>
    </row>
    <row r="5" spans="1:8" x14ac:dyDescent="0.25">
      <c r="B5" s="5" t="s">
        <v>5</v>
      </c>
      <c r="C5" s="5" t="s">
        <v>6</v>
      </c>
      <c r="D5" s="5" t="s">
        <v>7</v>
      </c>
      <c r="E5" s="5" t="s">
        <v>5</v>
      </c>
      <c r="F5" s="5" t="s">
        <v>6</v>
      </c>
      <c r="G5" s="8" t="s">
        <v>7</v>
      </c>
      <c r="H5" s="5" t="s">
        <v>5</v>
      </c>
    </row>
    <row r="6" spans="1:8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10">
        <v>43738</v>
      </c>
      <c r="H6" s="10">
        <v>43830</v>
      </c>
    </row>
    <row r="7" spans="1:8" x14ac:dyDescent="0.25">
      <c r="A7" s="13" t="s">
        <v>9</v>
      </c>
      <c r="B7" s="12"/>
      <c r="C7" s="12"/>
      <c r="D7" s="12"/>
      <c r="E7" s="12"/>
      <c r="F7" s="12"/>
      <c r="G7" s="12"/>
    </row>
    <row r="8" spans="1:8" x14ac:dyDescent="0.25">
      <c r="A8" s="15" t="s">
        <v>12</v>
      </c>
      <c r="B8" s="12"/>
      <c r="C8" s="12"/>
      <c r="D8" s="12"/>
      <c r="E8" s="12"/>
      <c r="F8" s="12"/>
      <c r="G8" s="12"/>
    </row>
    <row r="9" spans="1:8" x14ac:dyDescent="0.25">
      <c r="A9" s="14" t="s">
        <v>13</v>
      </c>
      <c r="B9" s="12">
        <v>5144395891</v>
      </c>
      <c r="C9" s="12">
        <v>5088499743</v>
      </c>
      <c r="D9" s="12">
        <v>4953009373</v>
      </c>
      <c r="E9" s="12">
        <v>4887121894</v>
      </c>
      <c r="F9" s="12">
        <v>4938414130</v>
      </c>
      <c r="G9" s="16">
        <v>315503801</v>
      </c>
      <c r="H9" s="16">
        <v>312110175</v>
      </c>
    </row>
    <row r="10" spans="1:8" x14ac:dyDescent="0.25">
      <c r="A10" s="14" t="s">
        <v>14</v>
      </c>
      <c r="B10" s="12">
        <v>15761575</v>
      </c>
      <c r="C10" s="12">
        <v>15761575</v>
      </c>
      <c r="D10" s="12">
        <v>23881928</v>
      </c>
      <c r="E10" s="12">
        <v>23881928</v>
      </c>
      <c r="F10" s="12">
        <v>23881928</v>
      </c>
      <c r="G10" s="16">
        <v>23881928</v>
      </c>
      <c r="H10" s="16">
        <v>23881928</v>
      </c>
    </row>
    <row r="11" spans="1:8" x14ac:dyDescent="0.25">
      <c r="A11" s="1"/>
      <c r="B11" s="18">
        <f t="shared" ref="B11:H11" si="0">SUM(B9:B10)</f>
        <v>5160157466</v>
      </c>
      <c r="C11" s="18">
        <f t="shared" si="0"/>
        <v>5104261318</v>
      </c>
      <c r="D11" s="18">
        <f t="shared" si="0"/>
        <v>4976891301</v>
      </c>
      <c r="E11" s="18">
        <f t="shared" si="0"/>
        <v>4911003822</v>
      </c>
      <c r="F11" s="18">
        <f t="shared" si="0"/>
        <v>4962296058</v>
      </c>
      <c r="G11" s="18">
        <f t="shared" si="0"/>
        <v>339385729</v>
      </c>
      <c r="H11" s="18">
        <f t="shared" si="0"/>
        <v>335992103</v>
      </c>
    </row>
    <row r="12" spans="1:8" x14ac:dyDescent="0.25">
      <c r="A12" s="1"/>
      <c r="B12" s="20"/>
      <c r="C12" s="20"/>
      <c r="D12" s="20"/>
      <c r="E12" s="20"/>
      <c r="F12" s="20"/>
      <c r="G12" s="17"/>
      <c r="H12" s="12"/>
    </row>
    <row r="13" spans="1:8" x14ac:dyDescent="0.25">
      <c r="A13" s="15" t="s">
        <v>22</v>
      </c>
      <c r="B13" s="12"/>
      <c r="C13" s="12"/>
      <c r="D13" s="12"/>
      <c r="E13" s="12"/>
      <c r="F13" s="12"/>
      <c r="G13" s="17"/>
      <c r="H13" s="12"/>
    </row>
    <row r="14" spans="1:8" x14ac:dyDescent="0.25">
      <c r="A14" s="14" t="s">
        <v>24</v>
      </c>
      <c r="B14" s="12">
        <v>1045022818</v>
      </c>
      <c r="C14" s="12">
        <v>1093355925</v>
      </c>
      <c r="D14" s="12">
        <v>1347664501</v>
      </c>
      <c r="E14" s="12">
        <v>1311222710</v>
      </c>
      <c r="F14" s="12">
        <v>1667739673</v>
      </c>
      <c r="G14" s="16">
        <v>267355264</v>
      </c>
      <c r="H14" s="16">
        <v>69967868</v>
      </c>
    </row>
    <row r="15" spans="1:8" x14ac:dyDescent="0.25">
      <c r="A15" s="14" t="s">
        <v>27</v>
      </c>
      <c r="B15" s="12">
        <v>914950238</v>
      </c>
      <c r="C15" s="12">
        <v>900903151</v>
      </c>
      <c r="D15" s="12">
        <v>954963889</v>
      </c>
      <c r="E15" s="12">
        <v>965109142</v>
      </c>
      <c r="F15" s="12">
        <v>822035042</v>
      </c>
      <c r="G15" s="16">
        <v>401121936</v>
      </c>
      <c r="H15" s="16">
        <v>238158850</v>
      </c>
    </row>
    <row r="16" spans="1:8" x14ac:dyDescent="0.25">
      <c r="A16" s="14" t="s">
        <v>29</v>
      </c>
      <c r="B16" s="12">
        <v>110807898</v>
      </c>
      <c r="C16" s="12">
        <v>124572789</v>
      </c>
      <c r="D16" s="12">
        <v>105475958</v>
      </c>
      <c r="E16" s="12">
        <v>119251757</v>
      </c>
      <c r="F16" s="12">
        <v>177395428</v>
      </c>
      <c r="G16" s="16">
        <v>21225706</v>
      </c>
      <c r="H16" s="16">
        <v>20990605</v>
      </c>
    </row>
    <row r="17" spans="1:9" x14ac:dyDescent="0.25">
      <c r="A17" s="14" t="s">
        <v>31</v>
      </c>
      <c r="B17" s="12">
        <v>19133196</v>
      </c>
      <c r="C17" s="12">
        <v>31302921</v>
      </c>
      <c r="D17" s="12">
        <v>64451282</v>
      </c>
      <c r="E17" s="12">
        <v>74959087</v>
      </c>
      <c r="F17" s="12">
        <v>96977812</v>
      </c>
      <c r="G17" s="16">
        <v>29246266</v>
      </c>
      <c r="H17" s="16">
        <v>12898843</v>
      </c>
    </row>
    <row r="18" spans="1:9" x14ac:dyDescent="0.25">
      <c r="A18" s="14" t="s">
        <v>32</v>
      </c>
      <c r="B18" s="12">
        <v>1750000</v>
      </c>
      <c r="C18" s="12">
        <v>1750000</v>
      </c>
      <c r="D18" s="12">
        <v>1750000</v>
      </c>
      <c r="E18" s="12">
        <v>1750000</v>
      </c>
      <c r="F18" s="12">
        <v>1750000</v>
      </c>
      <c r="G18" s="16">
        <v>1750000</v>
      </c>
      <c r="H18" s="16">
        <v>1750000</v>
      </c>
    </row>
    <row r="19" spans="1:9" x14ac:dyDescent="0.25">
      <c r="A19" s="1"/>
      <c r="B19" s="19">
        <f t="shared" ref="B19:H19" si="1">SUM(B14:B18)</f>
        <v>2091664150</v>
      </c>
      <c r="C19" s="19">
        <f t="shared" si="1"/>
        <v>2151884786</v>
      </c>
      <c r="D19" s="19">
        <f t="shared" si="1"/>
        <v>2474305630</v>
      </c>
      <c r="E19" s="19">
        <f t="shared" si="1"/>
        <v>2472292696</v>
      </c>
      <c r="F19" s="19">
        <f t="shared" si="1"/>
        <v>2765897955</v>
      </c>
      <c r="G19" s="19">
        <f t="shared" si="1"/>
        <v>720699172</v>
      </c>
      <c r="H19" s="19">
        <f t="shared" si="1"/>
        <v>343766166</v>
      </c>
    </row>
    <row r="20" spans="1:9" x14ac:dyDescent="0.25">
      <c r="A20" s="1"/>
      <c r="B20" s="23">
        <f t="shared" ref="B20:H20" si="2">B11+B19</f>
        <v>7251821616</v>
      </c>
      <c r="C20" s="23">
        <f t="shared" si="2"/>
        <v>7256146104</v>
      </c>
      <c r="D20" s="23">
        <f t="shared" si="2"/>
        <v>7451196931</v>
      </c>
      <c r="E20" s="23">
        <f t="shared" si="2"/>
        <v>7383296518</v>
      </c>
      <c r="F20" s="23">
        <f t="shared" si="2"/>
        <v>7728194013</v>
      </c>
      <c r="G20" s="23">
        <f t="shared" si="2"/>
        <v>1060084901</v>
      </c>
      <c r="H20" s="23">
        <f t="shared" si="2"/>
        <v>679758269</v>
      </c>
    </row>
    <row r="21" spans="1:9" ht="15.75" customHeight="1" x14ac:dyDescent="0.25">
      <c r="A21" s="1"/>
      <c r="B21" s="20"/>
      <c r="C21" s="20"/>
      <c r="D21" s="20"/>
      <c r="E21" s="20"/>
      <c r="F21" s="20"/>
      <c r="G21" s="17"/>
      <c r="H21" s="12"/>
    </row>
    <row r="22" spans="1:9" ht="15.75" customHeight="1" x14ac:dyDescent="0.25">
      <c r="A22" s="24" t="s">
        <v>43</v>
      </c>
      <c r="B22" s="12"/>
      <c r="C22" s="12"/>
      <c r="D22" s="12"/>
      <c r="E22" s="12"/>
      <c r="F22" s="12"/>
      <c r="G22" s="17"/>
      <c r="H22" s="12"/>
    </row>
    <row r="23" spans="1:9" ht="15.75" customHeight="1" x14ac:dyDescent="0.25">
      <c r="A23" s="25" t="s">
        <v>44</v>
      </c>
      <c r="B23" s="12"/>
      <c r="C23" s="12"/>
      <c r="D23" s="12"/>
      <c r="E23" s="12"/>
      <c r="F23" s="12"/>
      <c r="G23" s="17"/>
      <c r="H23" s="12"/>
    </row>
    <row r="24" spans="1:9" ht="15.75" customHeight="1" x14ac:dyDescent="0.25">
      <c r="A24" s="15" t="s">
        <v>46</v>
      </c>
      <c r="B24" s="12"/>
      <c r="C24" s="12"/>
      <c r="D24" s="12"/>
      <c r="E24" s="12"/>
      <c r="F24" s="12"/>
      <c r="G24" s="17"/>
      <c r="H24" s="12"/>
    </row>
    <row r="25" spans="1:9" ht="15.75" customHeight="1" x14ac:dyDescent="0.25">
      <c r="A25" s="14" t="s">
        <v>48</v>
      </c>
      <c r="B25" s="12">
        <v>0</v>
      </c>
      <c r="C25" s="12">
        <v>11531141</v>
      </c>
      <c r="D25" s="12">
        <v>28906124</v>
      </c>
      <c r="E25" s="12">
        <v>31979490</v>
      </c>
      <c r="F25" s="12">
        <v>40295156</v>
      </c>
      <c r="G25" s="16">
        <v>11413820</v>
      </c>
      <c r="H25" s="16">
        <v>11911912</v>
      </c>
    </row>
    <row r="26" spans="1:9" ht="15.75" customHeight="1" x14ac:dyDescent="0.25">
      <c r="A26" s="2" t="s">
        <v>50</v>
      </c>
      <c r="B26" s="12">
        <v>0</v>
      </c>
      <c r="C26" s="12">
        <v>0</v>
      </c>
      <c r="D26" s="12">
        <v>0</v>
      </c>
      <c r="E26" s="12"/>
      <c r="F26" s="12"/>
      <c r="G26" s="17"/>
      <c r="H26" s="12"/>
    </row>
    <row r="27" spans="1:9" ht="15.75" customHeight="1" x14ac:dyDescent="0.25">
      <c r="A27" s="1"/>
      <c r="B27" s="18">
        <f t="shared" ref="B27:H27" si="3">SUM(B25:B26)</f>
        <v>0</v>
      </c>
      <c r="C27" s="18">
        <f t="shared" si="3"/>
        <v>11531141</v>
      </c>
      <c r="D27" s="18">
        <f t="shared" si="3"/>
        <v>28906124</v>
      </c>
      <c r="E27" s="18">
        <f t="shared" si="3"/>
        <v>31979490</v>
      </c>
      <c r="F27" s="18">
        <f t="shared" si="3"/>
        <v>40295156</v>
      </c>
      <c r="G27" s="18">
        <f t="shared" si="3"/>
        <v>11413820</v>
      </c>
      <c r="H27" s="18">
        <f t="shared" si="3"/>
        <v>11911912</v>
      </c>
      <c r="I27" s="27"/>
    </row>
    <row r="28" spans="1:9" ht="15.75" customHeight="1" x14ac:dyDescent="0.25">
      <c r="A28" s="1"/>
      <c r="B28" s="20"/>
      <c r="C28" s="20"/>
      <c r="D28" s="20"/>
      <c r="E28" s="20"/>
      <c r="F28" s="20"/>
      <c r="G28" s="17"/>
      <c r="H28" s="12"/>
    </row>
    <row r="29" spans="1:9" ht="15.75" customHeight="1" x14ac:dyDescent="0.25">
      <c r="A29" s="15" t="s">
        <v>54</v>
      </c>
      <c r="B29" s="12"/>
      <c r="C29" s="12"/>
      <c r="D29" s="12"/>
      <c r="E29" s="12"/>
      <c r="F29" s="12"/>
      <c r="G29" s="17"/>
      <c r="H29" s="12"/>
    </row>
    <row r="30" spans="1:9" ht="15.75" customHeight="1" x14ac:dyDescent="0.25">
      <c r="A30" s="14" t="s">
        <v>56</v>
      </c>
      <c r="B30" s="12">
        <v>0</v>
      </c>
      <c r="C30" s="12">
        <v>0</v>
      </c>
      <c r="D30" s="12">
        <v>0</v>
      </c>
      <c r="E30" s="12"/>
      <c r="F30" s="12"/>
      <c r="G30" s="17"/>
      <c r="H30" s="12"/>
    </row>
    <row r="31" spans="1:9" ht="15.75" customHeight="1" x14ac:dyDescent="0.25">
      <c r="A31" s="14" t="s">
        <v>57</v>
      </c>
      <c r="B31" s="12">
        <v>36124736</v>
      </c>
      <c r="C31" s="12">
        <v>42715367</v>
      </c>
      <c r="D31" s="12">
        <v>21624156</v>
      </c>
      <c r="E31" s="12">
        <v>23615279</v>
      </c>
      <c r="F31" s="12">
        <v>22941768</v>
      </c>
      <c r="G31" s="16">
        <v>3321315</v>
      </c>
      <c r="H31" s="16">
        <v>1534299</v>
      </c>
    </row>
    <row r="32" spans="1:9" ht="15.75" customHeight="1" x14ac:dyDescent="0.25">
      <c r="A32" s="14" t="s">
        <v>58</v>
      </c>
      <c r="B32" s="12">
        <v>87891336</v>
      </c>
      <c r="C32" s="12">
        <v>72475257</v>
      </c>
      <c r="D32" s="12">
        <v>106019360</v>
      </c>
      <c r="E32" s="12">
        <v>187398965</v>
      </c>
      <c r="F32" s="12">
        <v>321807721</v>
      </c>
      <c r="G32" s="16">
        <v>128189053</v>
      </c>
      <c r="H32" s="12"/>
    </row>
    <row r="33" spans="1:8" ht="15.75" customHeight="1" x14ac:dyDescent="0.25">
      <c r="A33" s="28" t="s">
        <v>59</v>
      </c>
      <c r="B33" s="12"/>
      <c r="C33" s="12"/>
      <c r="D33" s="12"/>
      <c r="E33" s="12"/>
      <c r="F33" s="12"/>
      <c r="G33" s="16">
        <v>585366482</v>
      </c>
      <c r="H33" s="16">
        <v>470399932</v>
      </c>
    </row>
    <row r="34" spans="1:8" ht="15.75" customHeight="1" x14ac:dyDescent="0.25">
      <c r="A34" s="14" t="s">
        <v>60</v>
      </c>
      <c r="B34" s="12">
        <v>594647720</v>
      </c>
      <c r="C34" s="12">
        <v>544547720</v>
      </c>
      <c r="D34" s="12">
        <v>352147720</v>
      </c>
      <c r="E34" s="12">
        <v>234692720</v>
      </c>
      <c r="F34" s="12">
        <v>295805937</v>
      </c>
      <c r="G34" s="17"/>
      <c r="H34" s="12"/>
    </row>
    <row r="35" spans="1:8" ht="15.75" customHeight="1" x14ac:dyDescent="0.25">
      <c r="A35" s="14" t="s">
        <v>61</v>
      </c>
      <c r="B35" s="12">
        <v>51593578</v>
      </c>
      <c r="C35" s="12">
        <v>47185168</v>
      </c>
      <c r="D35" s="12">
        <v>302032282</v>
      </c>
      <c r="E35" s="12">
        <v>222354176</v>
      </c>
      <c r="F35" s="12">
        <v>308273067</v>
      </c>
      <c r="G35" s="17"/>
      <c r="H35" s="12"/>
    </row>
    <row r="36" spans="1:8" ht="15.75" customHeight="1" x14ac:dyDescent="0.25">
      <c r="A36" s="14" t="s">
        <v>62</v>
      </c>
      <c r="B36" s="12">
        <v>0</v>
      </c>
      <c r="C36" s="12">
        <v>0</v>
      </c>
      <c r="D36" s="12">
        <v>20920566</v>
      </c>
      <c r="E36" s="12">
        <v>24747644</v>
      </c>
      <c r="F36" s="12">
        <v>23485586</v>
      </c>
      <c r="G36" s="16">
        <v>15325427</v>
      </c>
      <c r="H36" s="16">
        <v>16268890</v>
      </c>
    </row>
    <row r="37" spans="1:8" ht="15.75" customHeight="1" x14ac:dyDescent="0.25">
      <c r="A37" s="14" t="s">
        <v>63</v>
      </c>
      <c r="B37" s="12">
        <v>1750000</v>
      </c>
      <c r="C37" s="12">
        <v>1750000</v>
      </c>
      <c r="D37" s="12">
        <v>1750000</v>
      </c>
      <c r="E37" s="12">
        <v>1750000</v>
      </c>
      <c r="F37" s="12">
        <v>1750000</v>
      </c>
      <c r="G37" s="16">
        <v>1750000</v>
      </c>
      <c r="H37" s="16">
        <v>1750000</v>
      </c>
    </row>
    <row r="38" spans="1:8" ht="15.75" customHeight="1" x14ac:dyDescent="0.25">
      <c r="A38" s="1"/>
      <c r="B38" s="19">
        <f t="shared" ref="B38:H38" si="4">SUM(B30:B37)</f>
        <v>772007370</v>
      </c>
      <c r="C38" s="19">
        <f t="shared" si="4"/>
        <v>708673512</v>
      </c>
      <c r="D38" s="19">
        <f t="shared" si="4"/>
        <v>804494084</v>
      </c>
      <c r="E38" s="19">
        <f t="shared" si="4"/>
        <v>694558784</v>
      </c>
      <c r="F38" s="19">
        <f t="shared" si="4"/>
        <v>974064079</v>
      </c>
      <c r="G38" s="19">
        <f t="shared" si="4"/>
        <v>733952277</v>
      </c>
      <c r="H38" s="19">
        <f t="shared" si="4"/>
        <v>489953121</v>
      </c>
    </row>
    <row r="39" spans="1:8" ht="15.75" customHeight="1" x14ac:dyDescent="0.25">
      <c r="A39" s="1"/>
      <c r="B39" s="18">
        <f t="shared" ref="B39:H39" si="5">B27+B38</f>
        <v>772007370</v>
      </c>
      <c r="C39" s="18">
        <f t="shared" si="5"/>
        <v>720204653</v>
      </c>
      <c r="D39" s="18">
        <f t="shared" si="5"/>
        <v>833400208</v>
      </c>
      <c r="E39" s="18">
        <f t="shared" si="5"/>
        <v>726538274</v>
      </c>
      <c r="F39" s="18">
        <f t="shared" si="5"/>
        <v>1014359235</v>
      </c>
      <c r="G39" s="18">
        <f t="shared" si="5"/>
        <v>745366097</v>
      </c>
      <c r="H39" s="18">
        <f t="shared" si="5"/>
        <v>501865033</v>
      </c>
    </row>
    <row r="40" spans="1:8" ht="15.75" customHeight="1" x14ac:dyDescent="0.25">
      <c r="A40" s="1"/>
      <c r="B40" s="20"/>
      <c r="C40" s="20"/>
      <c r="D40" s="20"/>
      <c r="E40" s="20"/>
      <c r="F40" s="20"/>
      <c r="G40" s="17"/>
      <c r="H40" s="12"/>
    </row>
    <row r="41" spans="1:8" ht="15.75" customHeight="1" x14ac:dyDescent="0.25">
      <c r="A41" s="15" t="s">
        <v>68</v>
      </c>
      <c r="B41" s="12"/>
      <c r="C41" s="12"/>
      <c r="D41" s="12"/>
      <c r="E41" s="12"/>
      <c r="F41" s="12"/>
      <c r="G41" s="17"/>
      <c r="H41" s="12"/>
    </row>
    <row r="42" spans="1:8" ht="15.75" customHeight="1" x14ac:dyDescent="0.25">
      <c r="A42" s="14" t="s">
        <v>69</v>
      </c>
      <c r="B42" s="12">
        <v>3568589400</v>
      </c>
      <c r="C42" s="12">
        <v>3568589400</v>
      </c>
      <c r="D42" s="12">
        <v>3568589400</v>
      </c>
      <c r="E42" s="12">
        <v>3925448340</v>
      </c>
      <c r="F42" s="12">
        <v>3925448340</v>
      </c>
      <c r="G42" s="16">
        <v>3925448340</v>
      </c>
      <c r="H42" s="16">
        <v>3925448340</v>
      </c>
    </row>
    <row r="43" spans="1:8" ht="15.75" customHeight="1" x14ac:dyDescent="0.25">
      <c r="A43" s="14" t="s">
        <v>71</v>
      </c>
      <c r="B43" s="12">
        <v>599780490</v>
      </c>
      <c r="C43" s="12">
        <v>599780490</v>
      </c>
      <c r="D43" s="12">
        <v>599780490</v>
      </c>
      <c r="E43" s="12">
        <v>599780490</v>
      </c>
      <c r="F43" s="12">
        <v>599780490</v>
      </c>
      <c r="G43" s="16">
        <v>599780490</v>
      </c>
      <c r="H43" s="16">
        <v>599780490</v>
      </c>
    </row>
    <row r="44" spans="1:8" ht="15.75" customHeight="1" x14ac:dyDescent="0.25">
      <c r="A44" s="14" t="s">
        <v>73</v>
      </c>
      <c r="B44" s="12">
        <v>2311444356</v>
      </c>
      <c r="C44" s="12">
        <v>2367571561</v>
      </c>
      <c r="D44" s="12">
        <v>2449426833</v>
      </c>
      <c r="E44" s="12">
        <v>2131529414</v>
      </c>
      <c r="F44" s="12">
        <v>2188605948</v>
      </c>
      <c r="G44" s="16">
        <v>-4210510026</v>
      </c>
      <c r="H44" s="16">
        <v>-4347335594</v>
      </c>
    </row>
    <row r="45" spans="1:8" ht="15.75" customHeight="1" x14ac:dyDescent="0.25">
      <c r="A45" s="1"/>
      <c r="B45" s="18">
        <f t="shared" ref="B45:H45" si="6">SUM(B42:B44)</f>
        <v>6479814246</v>
      </c>
      <c r="C45" s="18">
        <f t="shared" si="6"/>
        <v>6535941451</v>
      </c>
      <c r="D45" s="18">
        <f t="shared" si="6"/>
        <v>6617796723</v>
      </c>
      <c r="E45" s="18">
        <f t="shared" si="6"/>
        <v>6656758244</v>
      </c>
      <c r="F45" s="18">
        <f t="shared" si="6"/>
        <v>6713834778</v>
      </c>
      <c r="G45" s="18">
        <f t="shared" si="6"/>
        <v>314718804</v>
      </c>
      <c r="H45" s="18">
        <f t="shared" si="6"/>
        <v>177893236</v>
      </c>
    </row>
    <row r="46" spans="1:8" ht="15.75" customHeight="1" x14ac:dyDescent="0.25">
      <c r="A46" s="1"/>
      <c r="B46" s="20"/>
      <c r="C46" s="20"/>
      <c r="D46" s="20"/>
      <c r="E46" s="20"/>
      <c r="F46" s="20"/>
      <c r="G46" s="17"/>
      <c r="H46" s="12"/>
    </row>
    <row r="47" spans="1:8" ht="15.75" customHeight="1" x14ac:dyDescent="0.25">
      <c r="A47" s="1"/>
      <c r="B47" s="23">
        <f t="shared" ref="B47:H47" si="7">B45+B39</f>
        <v>7251821616</v>
      </c>
      <c r="C47" s="23">
        <f t="shared" si="7"/>
        <v>7256146104</v>
      </c>
      <c r="D47" s="23">
        <f t="shared" si="7"/>
        <v>7451196931</v>
      </c>
      <c r="E47" s="23">
        <f t="shared" si="7"/>
        <v>7383296518</v>
      </c>
      <c r="F47" s="23">
        <f t="shared" si="7"/>
        <v>7728194013</v>
      </c>
      <c r="G47" s="23">
        <f t="shared" si="7"/>
        <v>1060084901</v>
      </c>
      <c r="H47" s="23">
        <f t="shared" si="7"/>
        <v>679758269</v>
      </c>
    </row>
    <row r="48" spans="1:8" ht="15.75" customHeight="1" x14ac:dyDescent="0.25">
      <c r="B48" s="12"/>
      <c r="C48" s="12"/>
      <c r="D48" s="12"/>
      <c r="E48" s="12"/>
      <c r="F48" s="12"/>
      <c r="G48" s="17"/>
      <c r="H48" s="12"/>
    </row>
    <row r="49" spans="1:26" ht="15.75" customHeight="1" x14ac:dyDescent="0.25">
      <c r="A49" s="11" t="s">
        <v>77</v>
      </c>
      <c r="B49" s="31">
        <f t="shared" ref="B49:H49" si="8">B45/(B42/10)</f>
        <v>18.157914850052517</v>
      </c>
      <c r="C49" s="31">
        <f t="shared" si="8"/>
        <v>18.315196057579502</v>
      </c>
      <c r="D49" s="31">
        <f t="shared" si="8"/>
        <v>18.54457316664114</v>
      </c>
      <c r="E49" s="31">
        <f t="shared" si="8"/>
        <v>16.957956562994788</v>
      </c>
      <c r="F49" s="31">
        <f t="shared" si="8"/>
        <v>17.103357875294318</v>
      </c>
      <c r="G49" s="31">
        <f t="shared" si="8"/>
        <v>0.80173976764142052</v>
      </c>
      <c r="H49" s="31">
        <f t="shared" si="8"/>
        <v>0.4531794093104789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1" t="s">
        <v>79</v>
      </c>
      <c r="B50" s="12">
        <f t="shared" ref="B50:H50" si="9">B42/10</f>
        <v>356858940</v>
      </c>
      <c r="C50" s="12">
        <f t="shared" si="9"/>
        <v>356858940</v>
      </c>
      <c r="D50" s="12">
        <f t="shared" si="9"/>
        <v>356858940</v>
      </c>
      <c r="E50" s="12">
        <f t="shared" si="9"/>
        <v>392544834</v>
      </c>
      <c r="F50" s="12">
        <f t="shared" si="9"/>
        <v>392544834</v>
      </c>
      <c r="G50" s="12">
        <f t="shared" si="9"/>
        <v>392544834</v>
      </c>
      <c r="H50" s="12">
        <f t="shared" si="9"/>
        <v>392544834</v>
      </c>
    </row>
    <row r="51" spans="1:26" ht="15.75" customHeight="1" x14ac:dyDescent="0.25">
      <c r="G51" s="12"/>
      <c r="H51" s="12"/>
    </row>
    <row r="52" spans="1:26" ht="15.75" customHeight="1" x14ac:dyDescent="0.25">
      <c r="G52" s="12"/>
      <c r="H52" s="12"/>
    </row>
    <row r="53" spans="1:26" ht="15.75" customHeight="1" x14ac:dyDescent="0.25">
      <c r="G53" s="12"/>
      <c r="H53" s="12"/>
    </row>
    <row r="54" spans="1:26" ht="15.75" customHeight="1" x14ac:dyDescent="0.25">
      <c r="G54" s="12"/>
      <c r="H54" s="12"/>
    </row>
    <row r="55" spans="1:26" ht="15.75" customHeight="1" x14ac:dyDescent="0.2"/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2.5" customWidth="1"/>
    <col min="3" max="3" width="13.125" customWidth="1"/>
    <col min="4" max="4" width="13.25" customWidth="1"/>
    <col min="5" max="6" width="12.5" customWidth="1"/>
    <col min="7" max="7" width="12.375" customWidth="1"/>
    <col min="8" max="8" width="11.625" customWidth="1"/>
    <col min="9" max="25" width="7.625" customWidth="1"/>
  </cols>
  <sheetData>
    <row r="1" spans="1:25" x14ac:dyDescent="0.25">
      <c r="A1" s="1" t="s">
        <v>0</v>
      </c>
    </row>
    <row r="2" spans="1:25" ht="17.25" customHeight="1" x14ac:dyDescent="0.25">
      <c r="A2" s="1" t="s">
        <v>3</v>
      </c>
    </row>
    <row r="3" spans="1:25" ht="17.25" customHeight="1" x14ac:dyDescent="0.25">
      <c r="A3" s="2" t="s">
        <v>4</v>
      </c>
    </row>
    <row r="4" spans="1:25" ht="17.25" customHeight="1" x14ac:dyDescent="0.25">
      <c r="B4" s="3"/>
      <c r="C4" s="3"/>
      <c r="D4" s="3"/>
      <c r="E4" s="3"/>
      <c r="F4" s="3"/>
    </row>
    <row r="5" spans="1:25" x14ac:dyDescent="0.25">
      <c r="B5" s="5" t="s">
        <v>5</v>
      </c>
      <c r="C5" s="5" t="s">
        <v>6</v>
      </c>
      <c r="D5" s="5" t="s">
        <v>7</v>
      </c>
      <c r="E5" s="5" t="s">
        <v>5</v>
      </c>
      <c r="F5" s="5" t="s">
        <v>6</v>
      </c>
      <c r="G5" s="5" t="s">
        <v>7</v>
      </c>
      <c r="H5" s="5" t="s">
        <v>5</v>
      </c>
    </row>
    <row r="6" spans="1:25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9">
        <v>43738</v>
      </c>
      <c r="H6" s="9">
        <v>43830</v>
      </c>
    </row>
    <row r="7" spans="1:25" x14ac:dyDescent="0.25">
      <c r="B7" s="7"/>
      <c r="C7" s="7"/>
      <c r="D7" s="7"/>
      <c r="E7" s="7"/>
      <c r="F7" s="7"/>
    </row>
    <row r="8" spans="1:25" x14ac:dyDescent="0.25">
      <c r="A8" s="11" t="s">
        <v>10</v>
      </c>
      <c r="B8" s="12">
        <v>1168130594</v>
      </c>
      <c r="C8" s="12">
        <v>1664131310</v>
      </c>
      <c r="D8" s="12">
        <v>669637162</v>
      </c>
      <c r="E8" s="12">
        <v>1311460313</v>
      </c>
      <c r="F8" s="12">
        <v>1858892785</v>
      </c>
      <c r="G8" s="16">
        <v>401629045</v>
      </c>
      <c r="H8" s="16">
        <v>497180616</v>
      </c>
    </row>
    <row r="9" spans="1:25" x14ac:dyDescent="0.25">
      <c r="A9" s="14" t="s">
        <v>17</v>
      </c>
      <c r="B9" s="12">
        <v>963280696</v>
      </c>
      <c r="C9" s="12">
        <v>1370846052</v>
      </c>
      <c r="D9" s="12">
        <v>551916268</v>
      </c>
      <c r="E9" s="12">
        <v>1117052312</v>
      </c>
      <c r="F9" s="12">
        <v>1566795644</v>
      </c>
      <c r="G9" s="16">
        <v>527136189</v>
      </c>
      <c r="H9" s="16">
        <v>731848091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11" t="s">
        <v>20</v>
      </c>
      <c r="B10" s="19">
        <f t="shared" ref="B10:H10" si="0">B8-B9</f>
        <v>204849898</v>
      </c>
      <c r="C10" s="19">
        <f t="shared" si="0"/>
        <v>293285258</v>
      </c>
      <c r="D10" s="19">
        <f t="shared" si="0"/>
        <v>117720894</v>
      </c>
      <c r="E10" s="19">
        <f t="shared" si="0"/>
        <v>194408001</v>
      </c>
      <c r="F10" s="19">
        <f t="shared" si="0"/>
        <v>292097141</v>
      </c>
      <c r="G10" s="19">
        <f t="shared" si="0"/>
        <v>-125507144</v>
      </c>
      <c r="H10" s="19">
        <f t="shared" si="0"/>
        <v>-234667475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1"/>
      <c r="B11" s="20"/>
      <c r="C11" s="20"/>
      <c r="D11" s="20"/>
      <c r="E11" s="20"/>
      <c r="F11" s="20"/>
      <c r="G11" s="17"/>
      <c r="H11" s="17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11" t="s">
        <v>26</v>
      </c>
      <c r="B12" s="20"/>
      <c r="C12" s="20"/>
      <c r="D12" s="20"/>
      <c r="E12" s="20"/>
      <c r="F12" s="20"/>
      <c r="G12" s="17"/>
      <c r="H12" s="1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 t="s">
        <v>30</v>
      </c>
      <c r="B13" s="12">
        <v>41095382</v>
      </c>
      <c r="C13" s="12">
        <v>60917849</v>
      </c>
      <c r="D13" s="12">
        <v>20959517</v>
      </c>
      <c r="E13" s="12">
        <v>41935839</v>
      </c>
      <c r="F13" s="12">
        <v>62487428</v>
      </c>
      <c r="G13" s="16">
        <v>6955688</v>
      </c>
      <c r="H13" s="16">
        <v>12884925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11" t="s">
        <v>33</v>
      </c>
      <c r="B14" s="19">
        <f t="shared" ref="B14:H14" si="1">B10-B13</f>
        <v>163754516</v>
      </c>
      <c r="C14" s="19">
        <f t="shared" si="1"/>
        <v>232367409</v>
      </c>
      <c r="D14" s="19">
        <f t="shared" si="1"/>
        <v>96761377</v>
      </c>
      <c r="E14" s="19">
        <f t="shared" si="1"/>
        <v>152472162</v>
      </c>
      <c r="F14" s="19">
        <f t="shared" si="1"/>
        <v>229609713</v>
      </c>
      <c r="G14" s="19">
        <f t="shared" si="1"/>
        <v>-132462832</v>
      </c>
      <c r="H14" s="19">
        <f t="shared" si="1"/>
        <v>-247552400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2" t="s">
        <v>38</v>
      </c>
      <c r="B15" s="20"/>
      <c r="C15" s="20"/>
      <c r="D15" s="20"/>
      <c r="E15" s="20"/>
      <c r="F15" s="20"/>
      <c r="G15" s="17"/>
      <c r="H15" s="1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 t="s">
        <v>40</v>
      </c>
      <c r="B16" s="12">
        <v>450607</v>
      </c>
      <c r="C16" s="12">
        <v>662954</v>
      </c>
      <c r="D16" s="12">
        <v>227418</v>
      </c>
      <c r="E16" s="12">
        <v>453833</v>
      </c>
      <c r="F16" s="12">
        <v>680995</v>
      </c>
      <c r="G16" s="16">
        <v>25450</v>
      </c>
      <c r="H16" s="16">
        <v>51133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1" t="s">
        <v>41</v>
      </c>
      <c r="B17" s="19">
        <f t="shared" ref="B17:H17" si="2">B14-B16</f>
        <v>163303909</v>
      </c>
      <c r="C17" s="19">
        <f t="shared" si="2"/>
        <v>231704455</v>
      </c>
      <c r="D17" s="19">
        <f t="shared" si="2"/>
        <v>96533959</v>
      </c>
      <c r="E17" s="19">
        <f t="shared" si="2"/>
        <v>152018329</v>
      </c>
      <c r="F17" s="19">
        <f t="shared" si="2"/>
        <v>228928718</v>
      </c>
      <c r="G17" s="19">
        <f t="shared" si="2"/>
        <v>-132488282</v>
      </c>
      <c r="H17" s="19">
        <f t="shared" si="2"/>
        <v>-247603533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 t="s">
        <v>49</v>
      </c>
      <c r="B18" s="20"/>
      <c r="C18" s="20"/>
      <c r="D18" s="20"/>
      <c r="E18" s="20">
        <v>58561</v>
      </c>
      <c r="F18" s="20">
        <v>82279</v>
      </c>
      <c r="G18" s="16">
        <v>9253</v>
      </c>
      <c r="H18" s="16">
        <v>16679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6" t="s">
        <v>52</v>
      </c>
      <c r="B19" s="12">
        <v>7720255</v>
      </c>
      <c r="C19" s="12">
        <v>10205929</v>
      </c>
      <c r="D19" s="12">
        <v>10416138</v>
      </c>
      <c r="E19" s="12">
        <v>20165724</v>
      </c>
      <c r="F19" s="12">
        <v>30153615</v>
      </c>
      <c r="G19" s="16">
        <v>21901247</v>
      </c>
      <c r="H19" s="16">
        <v>42183787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1" t="s">
        <v>53</v>
      </c>
      <c r="B20" s="19">
        <f t="shared" ref="B20:D20" si="3">B17-B19</f>
        <v>155583654</v>
      </c>
      <c r="C20" s="19">
        <f t="shared" si="3"/>
        <v>221498526</v>
      </c>
      <c r="D20" s="19">
        <f t="shared" si="3"/>
        <v>86117821</v>
      </c>
      <c r="E20" s="19">
        <f t="shared" ref="E20:H20" si="4">E17-E19+E18</f>
        <v>131911166</v>
      </c>
      <c r="F20" s="19">
        <f t="shared" si="4"/>
        <v>198857382</v>
      </c>
      <c r="G20" s="19">
        <f t="shared" si="4"/>
        <v>-154380276</v>
      </c>
      <c r="H20" s="19">
        <f t="shared" si="4"/>
        <v>-289770641</v>
      </c>
    </row>
    <row r="21" spans="1:25" ht="15.75" customHeight="1" x14ac:dyDescent="0.25">
      <c r="A21" s="2" t="s">
        <v>64</v>
      </c>
      <c r="B21" s="12">
        <v>242935</v>
      </c>
      <c r="C21" s="12">
        <v>396110</v>
      </c>
      <c r="D21" s="12">
        <v>412876</v>
      </c>
      <c r="E21" s="12">
        <v>518620</v>
      </c>
      <c r="F21" s="12">
        <v>783620</v>
      </c>
      <c r="G21" s="16">
        <v>25167</v>
      </c>
      <c r="H21" s="16">
        <v>31519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11" t="s">
        <v>65</v>
      </c>
      <c r="B22" s="19">
        <f t="shared" ref="B22:H22" si="5">B20+B21</f>
        <v>155826589</v>
      </c>
      <c r="C22" s="19">
        <f t="shared" si="5"/>
        <v>221894636</v>
      </c>
      <c r="D22" s="19">
        <f t="shared" si="5"/>
        <v>86530697</v>
      </c>
      <c r="E22" s="19">
        <f t="shared" si="5"/>
        <v>132429786</v>
      </c>
      <c r="F22" s="19">
        <f t="shared" si="5"/>
        <v>199641002</v>
      </c>
      <c r="G22" s="19">
        <f t="shared" si="5"/>
        <v>-154355109</v>
      </c>
      <c r="H22" s="19">
        <f t="shared" si="5"/>
        <v>-289739122</v>
      </c>
    </row>
    <row r="23" spans="1:25" ht="15.75" customHeight="1" x14ac:dyDescent="0.25">
      <c r="A23" s="14" t="s">
        <v>66</v>
      </c>
      <c r="B23" s="12">
        <v>0</v>
      </c>
      <c r="C23" s="12">
        <v>0</v>
      </c>
      <c r="D23" s="12">
        <v>0</v>
      </c>
      <c r="E23" s="12"/>
      <c r="F23" s="12"/>
      <c r="G23" s="12"/>
      <c r="H23" s="12"/>
    </row>
    <row r="24" spans="1:25" ht="15.75" customHeight="1" x14ac:dyDescent="0.25">
      <c r="A24" s="11" t="s">
        <v>67</v>
      </c>
      <c r="B24" s="19">
        <f t="shared" ref="B24:H24" si="6">B22-B23</f>
        <v>155826589</v>
      </c>
      <c r="C24" s="19">
        <f t="shared" si="6"/>
        <v>221894636</v>
      </c>
      <c r="D24" s="19">
        <f t="shared" si="6"/>
        <v>86530697</v>
      </c>
      <c r="E24" s="19">
        <f t="shared" si="6"/>
        <v>132429786</v>
      </c>
      <c r="F24" s="19">
        <f t="shared" si="6"/>
        <v>199641002</v>
      </c>
      <c r="G24" s="19">
        <f t="shared" si="6"/>
        <v>-154355109</v>
      </c>
      <c r="H24" s="19">
        <f t="shared" si="6"/>
        <v>-289739122</v>
      </c>
    </row>
    <row r="25" spans="1:25" ht="15.75" customHeight="1" x14ac:dyDescent="0.25">
      <c r="A25" s="15" t="s">
        <v>70</v>
      </c>
      <c r="B25" s="20">
        <f t="shared" ref="B25:H25" si="7">SUM(B26:B27)</f>
        <v>14041839</v>
      </c>
      <c r="C25" s="20">
        <f t="shared" si="7"/>
        <v>23982681</v>
      </c>
      <c r="D25" s="20">
        <f t="shared" si="7"/>
        <v>13067748</v>
      </c>
      <c r="E25" s="20">
        <f t="shared" si="7"/>
        <v>19968192</v>
      </c>
      <c r="F25" s="20">
        <f t="shared" si="7"/>
        <v>30102874</v>
      </c>
      <c r="G25" s="20">
        <f t="shared" si="7"/>
        <v>4107945</v>
      </c>
      <c r="H25" s="20">
        <f t="shared" si="7"/>
        <v>5549499</v>
      </c>
    </row>
    <row r="26" spans="1:25" ht="15.75" customHeight="1" x14ac:dyDescent="0.25">
      <c r="A26" s="26" t="s">
        <v>74</v>
      </c>
      <c r="B26" s="12">
        <v>14041839</v>
      </c>
      <c r="C26" s="12">
        <v>23982681</v>
      </c>
      <c r="D26" s="12">
        <v>13067748</v>
      </c>
      <c r="E26" s="12">
        <v>19968192</v>
      </c>
      <c r="F26" s="12">
        <v>30102874</v>
      </c>
      <c r="G26" s="16">
        <v>4107945</v>
      </c>
      <c r="H26" s="16">
        <v>5549499</v>
      </c>
    </row>
    <row r="27" spans="1:25" ht="15.75" customHeight="1" x14ac:dyDescent="0.25">
      <c r="A27" s="26" t="s">
        <v>75</v>
      </c>
      <c r="B27" s="12">
        <v>0</v>
      </c>
      <c r="C27" s="12">
        <v>0</v>
      </c>
      <c r="D27" s="12"/>
      <c r="E27" s="12"/>
      <c r="F27" s="12"/>
      <c r="G27" s="12"/>
      <c r="H27" s="12"/>
    </row>
    <row r="28" spans="1:25" ht="15.75" customHeight="1" x14ac:dyDescent="0.25">
      <c r="A28" s="11" t="s">
        <v>76</v>
      </c>
      <c r="B28" s="18">
        <f t="shared" ref="B28:H28" si="8">B24-B25</f>
        <v>141784750</v>
      </c>
      <c r="C28" s="18">
        <f t="shared" si="8"/>
        <v>197911955</v>
      </c>
      <c r="D28" s="18">
        <f t="shared" si="8"/>
        <v>73462949</v>
      </c>
      <c r="E28" s="18">
        <f t="shared" si="8"/>
        <v>112461594</v>
      </c>
      <c r="F28" s="18">
        <f t="shared" si="8"/>
        <v>169538128</v>
      </c>
      <c r="G28" s="18">
        <f t="shared" si="8"/>
        <v>-158463054</v>
      </c>
      <c r="H28" s="18">
        <f t="shared" si="8"/>
        <v>-295288621</v>
      </c>
    </row>
    <row r="29" spans="1:25" ht="15.75" customHeight="1" x14ac:dyDescent="0.25">
      <c r="A29" s="1"/>
      <c r="B29" s="12"/>
      <c r="C29" s="12"/>
      <c r="D29" s="12"/>
      <c r="E29" s="12"/>
      <c r="F29" s="12"/>
      <c r="G29" s="12"/>
      <c r="H29" s="12"/>
    </row>
    <row r="30" spans="1:25" ht="15.75" customHeight="1" x14ac:dyDescent="0.25">
      <c r="A30" s="1"/>
      <c r="B30" s="12"/>
      <c r="C30" s="12"/>
      <c r="D30" s="12"/>
      <c r="E30" s="30"/>
      <c r="F30" s="12"/>
      <c r="G30" s="12"/>
      <c r="H30" s="12"/>
    </row>
    <row r="31" spans="1:25" ht="15.75" customHeight="1" x14ac:dyDescent="0.25">
      <c r="A31" s="11" t="s">
        <v>78</v>
      </c>
      <c r="B31" s="31">
        <f>B28/('1'!B42/10)</f>
        <v>0.39731315124121591</v>
      </c>
      <c r="C31" s="31">
        <f>C28/('1'!C42/10)</f>
        <v>0.55459435876820129</v>
      </c>
      <c r="D31" s="31">
        <f>D28/('1'!D42/10)</f>
        <v>0.20585990924032896</v>
      </c>
      <c r="E31" s="31">
        <f>E28/('1'!E42/10)</f>
        <v>0.28649362890354585</v>
      </c>
      <c r="F31" s="31">
        <f>F28/('1'!F42/10)</f>
        <v>0.43189494120307287</v>
      </c>
      <c r="G31" s="31">
        <f>G28/('1'!G42/10)</f>
        <v>-0.40368141489794768</v>
      </c>
      <c r="H31" s="31">
        <f>H28/('1'!H42/10)</f>
        <v>-0.75224177068140963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22" t="s">
        <v>80</v>
      </c>
      <c r="B32" s="12">
        <f>'1'!B42/10</f>
        <v>356858940</v>
      </c>
      <c r="C32" s="12">
        <f>'1'!C42/10</f>
        <v>356858940</v>
      </c>
      <c r="D32" s="12">
        <f>'1'!D42/10</f>
        <v>356858940</v>
      </c>
      <c r="E32" s="12">
        <f>'1'!E42/10</f>
        <v>392544834</v>
      </c>
      <c r="F32" s="12">
        <f>'1'!F42/10</f>
        <v>392544834</v>
      </c>
      <c r="G32" s="12">
        <f>'1'!G42/10</f>
        <v>392544834</v>
      </c>
      <c r="H32" s="12">
        <f>'1'!H42/10</f>
        <v>392544834</v>
      </c>
    </row>
    <row r="33" spans="7:8" ht="15.75" customHeight="1" x14ac:dyDescent="0.25">
      <c r="G33" s="12"/>
      <c r="H33" s="12"/>
    </row>
    <row r="34" spans="7:8" ht="15.75" customHeight="1" x14ac:dyDescent="0.25">
      <c r="G34" s="12"/>
      <c r="H34" s="12"/>
    </row>
    <row r="35" spans="7:8" ht="15.75" customHeight="1" x14ac:dyDescent="0.25">
      <c r="G35" s="12"/>
      <c r="H35" s="12"/>
    </row>
    <row r="36" spans="7:8" ht="15.75" customHeight="1" x14ac:dyDescent="0.25">
      <c r="G36" s="12"/>
      <c r="H36" s="12"/>
    </row>
    <row r="37" spans="7:8" ht="15.75" customHeight="1" x14ac:dyDescent="0.25">
      <c r="G37" s="12"/>
      <c r="H37" s="12"/>
    </row>
    <row r="38" spans="7:8" ht="15.75" customHeight="1" x14ac:dyDescent="0.2"/>
    <row r="39" spans="7:8" ht="15.75" customHeight="1" x14ac:dyDescent="0.2"/>
    <row r="40" spans="7:8" ht="15.75" customHeight="1" x14ac:dyDescent="0.2"/>
    <row r="41" spans="7:8" ht="15.75" customHeight="1" x14ac:dyDescent="0.2"/>
    <row r="42" spans="7:8" ht="15.75" customHeight="1" x14ac:dyDescent="0.2"/>
    <row r="43" spans="7:8" ht="15.75" customHeight="1" x14ac:dyDescent="0.2"/>
    <row r="44" spans="7:8" ht="15.75" customHeight="1" x14ac:dyDescent="0.2"/>
    <row r="45" spans="7:8" ht="15.75" customHeight="1" x14ac:dyDescent="0.2"/>
    <row r="46" spans="7:8" ht="15.75" customHeight="1" x14ac:dyDescent="0.2"/>
    <row r="47" spans="7:8" ht="15.75" customHeight="1" x14ac:dyDescent="0.2"/>
    <row r="48" spans="7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0" sqref="A20"/>
    </sheetView>
  </sheetViews>
  <sheetFormatPr defaultColWidth="12.625" defaultRowHeight="15" customHeight="1" x14ac:dyDescent="0.2"/>
  <cols>
    <col min="1" max="1" width="44.375" customWidth="1"/>
    <col min="2" max="2" width="13.5" customWidth="1"/>
    <col min="3" max="4" width="15.5" customWidth="1"/>
    <col min="5" max="5" width="15" customWidth="1"/>
    <col min="6" max="6" width="13.125" customWidth="1"/>
    <col min="7" max="7" width="11.875" customWidth="1"/>
    <col min="8" max="8" width="12.375" customWidth="1"/>
    <col min="9" max="26" width="7.625" customWidth="1"/>
  </cols>
  <sheetData>
    <row r="1" spans="1:26" x14ac:dyDescent="0.25">
      <c r="A1" s="1" t="s">
        <v>0</v>
      </c>
    </row>
    <row r="2" spans="1:26" x14ac:dyDescent="0.25">
      <c r="A2" s="1" t="s">
        <v>1</v>
      </c>
    </row>
    <row r="3" spans="1:26" x14ac:dyDescent="0.25">
      <c r="A3" s="2" t="s">
        <v>4</v>
      </c>
    </row>
    <row r="4" spans="1:26" ht="15.75" x14ac:dyDescent="0.25">
      <c r="A4" s="4"/>
      <c r="B4" s="6"/>
      <c r="C4" s="6"/>
      <c r="D4" s="6"/>
      <c r="E4" s="6"/>
      <c r="F4" s="6"/>
    </row>
    <row r="5" spans="1:26" x14ac:dyDescent="0.25">
      <c r="B5" s="5" t="s">
        <v>5</v>
      </c>
      <c r="C5" s="5" t="s">
        <v>6</v>
      </c>
      <c r="D5" s="5" t="s">
        <v>7</v>
      </c>
      <c r="E5" s="5" t="s">
        <v>5</v>
      </c>
      <c r="F5" s="5" t="s">
        <v>6</v>
      </c>
      <c r="G5" s="5" t="s">
        <v>7</v>
      </c>
      <c r="H5" s="5" t="s">
        <v>5</v>
      </c>
    </row>
    <row r="6" spans="1:26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9">
        <v>43738</v>
      </c>
      <c r="H6" s="9">
        <v>43830</v>
      </c>
    </row>
    <row r="7" spans="1:26" x14ac:dyDescent="0.25">
      <c r="A7" s="11" t="s">
        <v>8</v>
      </c>
      <c r="B7" s="12"/>
      <c r="C7" s="12"/>
      <c r="D7" s="12"/>
      <c r="E7" s="12"/>
      <c r="F7" s="12"/>
    </row>
    <row r="8" spans="1:26" x14ac:dyDescent="0.25">
      <c r="A8" s="14" t="s">
        <v>11</v>
      </c>
      <c r="B8" s="12">
        <v>1268743640</v>
      </c>
      <c r="C8" s="12">
        <v>1778791442</v>
      </c>
      <c r="D8" s="12">
        <v>666655267</v>
      </c>
      <c r="E8" s="12">
        <v>1298333165</v>
      </c>
      <c r="F8" s="12">
        <v>1988839737</v>
      </c>
      <c r="G8" s="16">
        <v>360104377</v>
      </c>
      <c r="H8" s="16">
        <v>618619035</v>
      </c>
      <c r="I8" s="17"/>
      <c r="J8" s="17"/>
    </row>
    <row r="9" spans="1:26" x14ac:dyDescent="0.25">
      <c r="A9" s="14" t="s">
        <v>15</v>
      </c>
      <c r="B9" s="12">
        <v>242935</v>
      </c>
      <c r="C9" s="12">
        <v>396110</v>
      </c>
      <c r="D9" s="12">
        <v>450000</v>
      </c>
      <c r="E9" s="12">
        <v>555253</v>
      </c>
      <c r="F9" s="12">
        <v>838515</v>
      </c>
      <c r="G9" s="16">
        <v>30293</v>
      </c>
      <c r="H9" s="16">
        <v>41056</v>
      </c>
      <c r="I9" s="17"/>
      <c r="J9" s="17"/>
    </row>
    <row r="10" spans="1:26" x14ac:dyDescent="0.25">
      <c r="A10" s="14" t="s">
        <v>16</v>
      </c>
      <c r="B10" s="12">
        <v>-728659012</v>
      </c>
      <c r="C10" s="12">
        <v>-1104018462</v>
      </c>
      <c r="D10" s="12">
        <v>-473764052</v>
      </c>
      <c r="E10" s="12">
        <v>-827642407</v>
      </c>
      <c r="F10" s="12">
        <v>-1458996936</v>
      </c>
      <c r="G10" s="16">
        <v>-320973460</v>
      </c>
      <c r="H10" s="16">
        <v>-451957780</v>
      </c>
      <c r="I10" s="17"/>
      <c r="J10" s="17"/>
    </row>
    <row r="11" spans="1:26" x14ac:dyDescent="0.25">
      <c r="A11" s="14" t="s">
        <v>18</v>
      </c>
      <c r="B11" s="12">
        <v>-41673120</v>
      </c>
      <c r="C11" s="12">
        <v>-51982026</v>
      </c>
      <c r="D11" s="12">
        <v>-20301399</v>
      </c>
      <c r="E11" s="12">
        <v>-42131376</v>
      </c>
      <c r="F11" s="12">
        <v>-57974040</v>
      </c>
      <c r="G11" s="16">
        <v>-25932436</v>
      </c>
      <c r="H11" s="16">
        <v>-34549203</v>
      </c>
      <c r="I11" s="17"/>
      <c r="J11" s="17"/>
    </row>
    <row r="12" spans="1:26" x14ac:dyDescent="0.25">
      <c r="A12" s="2" t="s">
        <v>19</v>
      </c>
      <c r="B12" s="12">
        <v>-450607</v>
      </c>
      <c r="C12" s="12">
        <v>-662954</v>
      </c>
      <c r="D12" s="12">
        <v>-227418</v>
      </c>
      <c r="E12" s="12">
        <v>-453833</v>
      </c>
      <c r="F12" s="12">
        <v>-680995</v>
      </c>
      <c r="G12" s="16">
        <v>-25450</v>
      </c>
      <c r="H12" s="16">
        <v>-51133</v>
      </c>
      <c r="I12" s="17"/>
      <c r="J12" s="1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4" t="s">
        <v>21</v>
      </c>
      <c r="B13" s="12">
        <v>-7720255</v>
      </c>
      <c r="C13" s="12">
        <v>-10205929</v>
      </c>
      <c r="D13" s="12">
        <v>-10416138</v>
      </c>
      <c r="E13" s="12">
        <v>-20165724</v>
      </c>
      <c r="F13" s="12">
        <v>-30153615</v>
      </c>
      <c r="G13" s="16">
        <v>-21901247</v>
      </c>
      <c r="H13" s="16">
        <v>-42183787</v>
      </c>
      <c r="I13" s="17"/>
      <c r="J13" s="17"/>
    </row>
    <row r="14" spans="1:26" x14ac:dyDescent="0.25">
      <c r="A14" s="1"/>
      <c r="B14" s="19">
        <f t="shared" ref="B14:H14" si="0">SUM(B8:B13)</f>
        <v>490483581</v>
      </c>
      <c r="C14" s="19">
        <f t="shared" si="0"/>
        <v>612318181</v>
      </c>
      <c r="D14" s="19">
        <f t="shared" si="0"/>
        <v>162396260</v>
      </c>
      <c r="E14" s="19">
        <f t="shared" si="0"/>
        <v>408495078</v>
      </c>
      <c r="F14" s="19">
        <f t="shared" si="0"/>
        <v>441872666</v>
      </c>
      <c r="G14" s="19">
        <f t="shared" si="0"/>
        <v>-8697923</v>
      </c>
      <c r="H14" s="19">
        <f t="shared" si="0"/>
        <v>89918188</v>
      </c>
      <c r="I14" s="17"/>
      <c r="J14" s="17"/>
    </row>
    <row r="15" spans="1:26" x14ac:dyDescent="0.25">
      <c r="B15" s="12"/>
      <c r="C15" s="12"/>
      <c r="D15" s="12"/>
      <c r="E15" s="12"/>
      <c r="F15" s="12"/>
      <c r="G15" s="17"/>
      <c r="H15" s="17"/>
      <c r="I15" s="17"/>
      <c r="J15" s="17"/>
    </row>
    <row r="16" spans="1:26" x14ac:dyDescent="0.25">
      <c r="A16" s="11" t="s">
        <v>23</v>
      </c>
      <c r="B16" s="12"/>
      <c r="C16" s="12"/>
      <c r="D16" s="12"/>
      <c r="E16" s="12"/>
      <c r="F16" s="12"/>
      <c r="G16" s="17"/>
      <c r="H16" s="17"/>
      <c r="I16" s="17"/>
      <c r="J16" s="17"/>
    </row>
    <row r="17" spans="1:10" x14ac:dyDescent="0.25">
      <c r="A17" s="14" t="s">
        <v>25</v>
      </c>
      <c r="B17" s="12">
        <v>-85805407</v>
      </c>
      <c r="C17" s="12">
        <v>-140961872</v>
      </c>
      <c r="D17" s="12">
        <v>-77492379</v>
      </c>
      <c r="E17" s="12">
        <v>-115972215</v>
      </c>
      <c r="F17" s="12">
        <v>-274368641</v>
      </c>
      <c r="G17" s="17"/>
      <c r="H17" s="17"/>
      <c r="I17" s="17"/>
      <c r="J17" s="17"/>
    </row>
    <row r="18" spans="1:10" x14ac:dyDescent="0.25">
      <c r="A18" s="2" t="s">
        <v>28</v>
      </c>
      <c r="B18" s="12">
        <v>-746663</v>
      </c>
      <c r="C18" s="12">
        <v>-746663</v>
      </c>
      <c r="D18" s="12">
        <v>0</v>
      </c>
      <c r="E18" s="12">
        <v>0</v>
      </c>
      <c r="F18" s="12">
        <v>0</v>
      </c>
      <c r="G18" s="17"/>
      <c r="H18" s="17"/>
      <c r="I18" s="17"/>
      <c r="J18" s="17"/>
    </row>
    <row r="19" spans="1:10" x14ac:dyDescent="0.25">
      <c r="A19" s="1"/>
      <c r="B19" s="19">
        <f t="shared" ref="B19:H19" si="1">SUM(B17:B18)</f>
        <v>-86552070</v>
      </c>
      <c r="C19" s="19">
        <f t="shared" si="1"/>
        <v>-141708535</v>
      </c>
      <c r="D19" s="19">
        <f t="shared" si="1"/>
        <v>-77492379</v>
      </c>
      <c r="E19" s="19">
        <f t="shared" si="1"/>
        <v>-115972215</v>
      </c>
      <c r="F19" s="19">
        <f t="shared" si="1"/>
        <v>-274368641</v>
      </c>
      <c r="G19" s="19">
        <f t="shared" si="1"/>
        <v>0</v>
      </c>
      <c r="H19" s="19">
        <f t="shared" si="1"/>
        <v>0</v>
      </c>
      <c r="I19" s="17"/>
      <c r="J19" s="17"/>
    </row>
    <row r="20" spans="1:10" x14ac:dyDescent="0.25">
      <c r="B20" s="12"/>
      <c r="C20" s="12"/>
      <c r="D20" s="12"/>
      <c r="E20" s="12"/>
      <c r="F20" s="12"/>
      <c r="G20" s="17"/>
      <c r="H20" s="17"/>
      <c r="I20" s="17"/>
      <c r="J20" s="17"/>
    </row>
    <row r="21" spans="1:10" ht="15.75" customHeight="1" x14ac:dyDescent="0.25">
      <c r="A21" s="11" t="s">
        <v>34</v>
      </c>
      <c r="B21" s="12"/>
      <c r="C21" s="12"/>
      <c r="D21" s="12"/>
      <c r="E21" s="12"/>
      <c r="F21" s="12"/>
      <c r="G21" s="17"/>
      <c r="H21" s="17"/>
      <c r="I21" s="17"/>
      <c r="J21" s="17"/>
    </row>
    <row r="22" spans="1:10" ht="15.75" customHeight="1" x14ac:dyDescent="0.25">
      <c r="A22" s="14" t="s">
        <v>35</v>
      </c>
      <c r="B22" s="12">
        <v>-249784239</v>
      </c>
      <c r="C22" s="12">
        <v>-254192649</v>
      </c>
      <c r="D22" s="12">
        <v>80862875</v>
      </c>
      <c r="E22" s="12">
        <v>1184769</v>
      </c>
      <c r="F22" s="12">
        <v>-216341783</v>
      </c>
      <c r="G22" s="17"/>
      <c r="H22" s="17"/>
      <c r="I22" s="17"/>
      <c r="J22" s="17"/>
    </row>
    <row r="23" spans="1:10" ht="15.75" customHeight="1" x14ac:dyDescent="0.25">
      <c r="A23" s="2" t="s">
        <v>36</v>
      </c>
      <c r="B23" s="12">
        <v>-141938000</v>
      </c>
      <c r="C23" s="12">
        <v>-192038000</v>
      </c>
      <c r="D23" s="12">
        <v>-160000000</v>
      </c>
      <c r="E23" s="12">
        <v>-277455000</v>
      </c>
      <c r="F23" s="12">
        <v>87103660</v>
      </c>
      <c r="G23" s="17"/>
      <c r="H23" s="17"/>
      <c r="I23" s="17"/>
      <c r="J23" s="17"/>
    </row>
    <row r="24" spans="1:10" ht="15.75" customHeight="1" x14ac:dyDescent="0.25">
      <c r="A24" s="21" t="s">
        <v>37</v>
      </c>
      <c r="B24" s="12"/>
      <c r="C24" s="12"/>
      <c r="D24" s="12"/>
      <c r="E24" s="12"/>
      <c r="F24" s="12"/>
      <c r="G24" s="16">
        <v>19016921</v>
      </c>
      <c r="H24" s="16">
        <v>-95949629</v>
      </c>
      <c r="I24" s="12"/>
      <c r="J24" s="12"/>
    </row>
    <row r="25" spans="1:10" ht="15.75" customHeight="1" x14ac:dyDescent="0.25">
      <c r="A25" s="14" t="s">
        <v>39</v>
      </c>
      <c r="B25" s="12">
        <v>-19643715</v>
      </c>
      <c r="C25" s="12">
        <v>-19643715</v>
      </c>
      <c r="D25" s="12">
        <v>0</v>
      </c>
      <c r="E25" s="12"/>
      <c r="F25" s="12"/>
      <c r="G25" s="17"/>
      <c r="H25" s="17"/>
      <c r="I25" s="17"/>
      <c r="J25" s="17"/>
    </row>
    <row r="26" spans="1:10" ht="15.75" customHeight="1" x14ac:dyDescent="0.25">
      <c r="A26" s="1"/>
      <c r="B26" s="19">
        <f t="shared" ref="B26:H26" si="2">SUM(B22:B25)</f>
        <v>-411365954</v>
      </c>
      <c r="C26" s="19">
        <f t="shared" si="2"/>
        <v>-465874364</v>
      </c>
      <c r="D26" s="19">
        <f t="shared" si="2"/>
        <v>-79137125</v>
      </c>
      <c r="E26" s="19">
        <f t="shared" si="2"/>
        <v>-276270231</v>
      </c>
      <c r="F26" s="19">
        <f t="shared" si="2"/>
        <v>-129238123</v>
      </c>
      <c r="G26" s="19">
        <f t="shared" si="2"/>
        <v>19016921</v>
      </c>
      <c r="H26" s="19">
        <f t="shared" si="2"/>
        <v>-95949629</v>
      </c>
      <c r="I26" s="17"/>
      <c r="J26" s="17"/>
    </row>
    <row r="27" spans="1:10" ht="15.75" customHeight="1" x14ac:dyDescent="0.25">
      <c r="B27" s="20"/>
      <c r="C27" s="20"/>
      <c r="D27" s="20"/>
      <c r="E27" s="20"/>
      <c r="F27" s="20"/>
      <c r="G27" s="17"/>
      <c r="H27" s="17"/>
      <c r="I27" s="17"/>
      <c r="J27" s="17"/>
    </row>
    <row r="28" spans="1:10" ht="15.75" customHeight="1" x14ac:dyDescent="0.25">
      <c r="A28" s="1" t="s">
        <v>42</v>
      </c>
      <c r="B28" s="20">
        <f t="shared" ref="B28:H28" si="3">B14+B19+B26</f>
        <v>-7434443</v>
      </c>
      <c r="C28" s="20">
        <f t="shared" si="3"/>
        <v>4735282</v>
      </c>
      <c r="D28" s="20">
        <f t="shared" si="3"/>
        <v>5766756</v>
      </c>
      <c r="E28" s="20">
        <f t="shared" si="3"/>
        <v>16252632</v>
      </c>
      <c r="F28" s="20">
        <f t="shared" si="3"/>
        <v>38265902</v>
      </c>
      <c r="G28" s="20">
        <f t="shared" si="3"/>
        <v>10318998</v>
      </c>
      <c r="H28" s="20">
        <f t="shared" si="3"/>
        <v>-6031441</v>
      </c>
      <c r="I28" s="17"/>
      <c r="J28" s="17"/>
    </row>
    <row r="29" spans="1:10" ht="15.75" customHeight="1" x14ac:dyDescent="0.25">
      <c r="A29" s="22" t="s">
        <v>45</v>
      </c>
      <c r="B29" s="20">
        <v>0</v>
      </c>
      <c r="C29" s="20"/>
      <c r="D29" s="20"/>
      <c r="E29" s="20">
        <v>21928</v>
      </c>
      <c r="F29" s="12">
        <v>58684527</v>
      </c>
      <c r="G29" s="16">
        <v>4127</v>
      </c>
      <c r="H29" s="16">
        <v>7142</v>
      </c>
      <c r="I29" s="17"/>
      <c r="J29" s="17"/>
    </row>
    <row r="30" spans="1:10" ht="15.75" customHeight="1" x14ac:dyDescent="0.25">
      <c r="A30" s="22" t="s">
        <v>47</v>
      </c>
      <c r="B30" s="12">
        <v>26567639</v>
      </c>
      <c r="C30" s="12">
        <v>26567639</v>
      </c>
      <c r="D30" s="12">
        <v>58684527</v>
      </c>
      <c r="E30" s="12">
        <v>58684527</v>
      </c>
      <c r="F30" s="12">
        <v>27384</v>
      </c>
      <c r="G30" s="16">
        <v>18923141</v>
      </c>
      <c r="H30" s="16">
        <v>18923141</v>
      </c>
      <c r="I30" s="17"/>
      <c r="J30" s="17"/>
    </row>
    <row r="31" spans="1:10" ht="15.75" customHeight="1" x14ac:dyDescent="0.25">
      <c r="A31" s="11" t="s">
        <v>51</v>
      </c>
      <c r="B31" s="18">
        <f t="shared" ref="B31:G31" si="4">SUM(B28:B30)</f>
        <v>19133196</v>
      </c>
      <c r="C31" s="18">
        <f t="shared" si="4"/>
        <v>31302921</v>
      </c>
      <c r="D31" s="18">
        <f t="shared" si="4"/>
        <v>64451283</v>
      </c>
      <c r="E31" s="18">
        <f t="shared" si="4"/>
        <v>74959087</v>
      </c>
      <c r="F31" s="18">
        <f t="shared" si="4"/>
        <v>96977813</v>
      </c>
      <c r="G31" s="18">
        <f t="shared" si="4"/>
        <v>29246266</v>
      </c>
      <c r="H31" s="18">
        <f>SUM(H28:H30)+1</f>
        <v>12898843</v>
      </c>
      <c r="I31" s="17"/>
      <c r="J31" s="17"/>
    </row>
    <row r="32" spans="1:10" ht="15.75" customHeight="1" x14ac:dyDescent="0.25">
      <c r="A32" s="1"/>
      <c r="B32" s="12"/>
      <c r="C32" s="12"/>
      <c r="D32" s="12"/>
      <c r="E32" s="12"/>
      <c r="F32" s="12"/>
      <c r="G32" s="17"/>
      <c r="H32" s="17"/>
      <c r="I32" s="17"/>
      <c r="J32" s="17"/>
    </row>
    <row r="33" spans="1:26" ht="15.75" customHeight="1" x14ac:dyDescent="0.2">
      <c r="G33" s="17"/>
      <c r="H33" s="17"/>
      <c r="I33" s="17"/>
      <c r="J33" s="17"/>
    </row>
    <row r="34" spans="1:26" ht="15.75" customHeight="1" x14ac:dyDescent="0.25">
      <c r="A34" s="11" t="s">
        <v>55</v>
      </c>
      <c r="B34" s="29">
        <f>B14/('1'!B42/10)</f>
        <v>1.374446667918702</v>
      </c>
      <c r="C34" s="29">
        <f>C14/('1'!C42/10)</f>
        <v>1.7158549565831249</v>
      </c>
      <c r="D34" s="29">
        <f>D14/('1'!D42/10)</f>
        <v>0.45507129511733685</v>
      </c>
      <c r="E34" s="29">
        <f>E14/('1'!E42/10)</f>
        <v>1.0406329229644122</v>
      </c>
      <c r="F34" s="29">
        <f>F14/('1'!F42/10)</f>
        <v>1.1256616511733282</v>
      </c>
      <c r="G34" s="29">
        <f>G14/('1'!G42/10)</f>
        <v>-2.2157782364294214E-2</v>
      </c>
      <c r="H34" s="29">
        <f>H14/('1'!H42/10)</f>
        <v>0.22906475951738037</v>
      </c>
      <c r="I34" s="17"/>
      <c r="J34" s="1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1" t="s">
        <v>72</v>
      </c>
      <c r="B35" s="12">
        <f>'1'!B42/10</f>
        <v>356858940</v>
      </c>
      <c r="C35" s="12">
        <f>'1'!C42/10</f>
        <v>356858940</v>
      </c>
      <c r="D35" s="12">
        <f>'1'!D42/10</f>
        <v>356858940</v>
      </c>
      <c r="E35" s="12">
        <f>'1'!E42/10</f>
        <v>392544834</v>
      </c>
      <c r="F35" s="12">
        <f>'1'!F42/10</f>
        <v>392544834</v>
      </c>
      <c r="G35" s="12">
        <f>'1'!G42/10</f>
        <v>392544834</v>
      </c>
      <c r="H35" s="12">
        <f>'1'!H42/10</f>
        <v>392544834</v>
      </c>
      <c r="I35" s="17"/>
      <c r="J35" s="17"/>
    </row>
    <row r="36" spans="1:26" ht="15.75" customHeight="1" x14ac:dyDescent="0.2">
      <c r="G36" s="17"/>
      <c r="H36" s="17"/>
      <c r="I36" s="17"/>
      <c r="J36" s="17"/>
    </row>
    <row r="37" spans="1:26" ht="15.75" customHeight="1" x14ac:dyDescent="0.2">
      <c r="G37" s="17"/>
      <c r="H37" s="17"/>
      <c r="I37" s="17"/>
      <c r="J37" s="17"/>
    </row>
    <row r="38" spans="1:26" ht="15.75" customHeight="1" x14ac:dyDescent="0.2">
      <c r="G38" s="17"/>
      <c r="H38" s="17"/>
      <c r="I38" s="17"/>
      <c r="J38" s="17"/>
    </row>
    <row r="39" spans="1:26" ht="15.75" customHeight="1" x14ac:dyDescent="0.2">
      <c r="G39" s="17"/>
      <c r="H39" s="17"/>
      <c r="I39" s="17"/>
      <c r="J39" s="17"/>
    </row>
    <row r="40" spans="1:26" ht="15.75" customHeight="1" x14ac:dyDescent="0.2">
      <c r="G40" s="17"/>
      <c r="H40" s="17"/>
      <c r="I40" s="17"/>
      <c r="J40" s="17"/>
    </row>
    <row r="41" spans="1:26" ht="15.75" customHeight="1" x14ac:dyDescent="0.2">
      <c r="G41" s="17"/>
      <c r="H41" s="17"/>
      <c r="I41" s="17"/>
      <c r="J41" s="17"/>
    </row>
    <row r="42" spans="1:26" ht="15.75" customHeight="1" x14ac:dyDescent="0.2">
      <c r="G42" s="17"/>
      <c r="H42" s="17"/>
      <c r="I42" s="17"/>
      <c r="J42" s="17"/>
    </row>
    <row r="43" spans="1:26" ht="15.75" customHeight="1" x14ac:dyDescent="0.2">
      <c r="G43" s="17"/>
      <c r="H43" s="17"/>
      <c r="I43" s="17"/>
      <c r="J43" s="17"/>
    </row>
    <row r="44" spans="1:26" ht="15.75" customHeight="1" x14ac:dyDescent="0.2">
      <c r="G44" s="17"/>
      <c r="H44" s="17"/>
      <c r="I44" s="17"/>
      <c r="J44" s="17"/>
    </row>
    <row r="45" spans="1:26" ht="15.75" customHeight="1" x14ac:dyDescent="0.2">
      <c r="G45" s="17"/>
      <c r="H45" s="17"/>
      <c r="I45" s="17"/>
      <c r="J45" s="17"/>
    </row>
    <row r="46" spans="1:26" ht="15.75" customHeight="1" x14ac:dyDescent="0.2">
      <c r="G46" s="17"/>
      <c r="H46" s="17"/>
      <c r="I46" s="17"/>
      <c r="J46" s="17"/>
    </row>
    <row r="47" spans="1:26" ht="15.75" customHeight="1" x14ac:dyDescent="0.2">
      <c r="G47" s="17"/>
      <c r="H47" s="17"/>
      <c r="I47" s="17"/>
      <c r="J47" s="17"/>
    </row>
    <row r="48" spans="1:26" ht="15.75" customHeight="1" x14ac:dyDescent="0.25">
      <c r="G48" s="12"/>
      <c r="H48" s="12"/>
      <c r="I48" s="12"/>
      <c r="J48" s="12"/>
    </row>
    <row r="49" spans="7:10" ht="15.75" customHeight="1" x14ac:dyDescent="0.25">
      <c r="G49" s="12"/>
      <c r="H49" s="12"/>
      <c r="I49" s="12"/>
      <c r="J49" s="12"/>
    </row>
    <row r="50" spans="7:10" ht="15.75" customHeight="1" x14ac:dyDescent="0.25">
      <c r="G50" s="12"/>
      <c r="H50" s="12"/>
      <c r="I50" s="12"/>
      <c r="J50" s="12"/>
    </row>
    <row r="51" spans="7:10" ht="15.75" customHeight="1" x14ac:dyDescent="0.25">
      <c r="G51" s="12"/>
      <c r="H51" s="12"/>
      <c r="I51" s="12"/>
      <c r="J51" s="12"/>
    </row>
    <row r="52" spans="7:10" ht="15.75" customHeight="1" x14ac:dyDescent="0.25">
      <c r="G52" s="12"/>
      <c r="H52" s="12"/>
      <c r="I52" s="12"/>
      <c r="J52" s="12"/>
    </row>
    <row r="53" spans="7:10" ht="15.75" customHeight="1" x14ac:dyDescent="0.25">
      <c r="G53" s="12"/>
      <c r="H53" s="12"/>
      <c r="I53" s="12"/>
      <c r="J53" s="12"/>
    </row>
    <row r="54" spans="7:10" ht="15.75" customHeight="1" x14ac:dyDescent="0.25">
      <c r="G54" s="12"/>
      <c r="H54" s="12"/>
      <c r="I54" s="12"/>
      <c r="J54" s="12"/>
    </row>
    <row r="55" spans="7:10" ht="15.75" customHeight="1" x14ac:dyDescent="0.2"/>
    <row r="56" spans="7:10" ht="15.75" customHeight="1" x14ac:dyDescent="0.2"/>
    <row r="57" spans="7:10" ht="15.75" customHeight="1" x14ac:dyDescent="0.2"/>
    <row r="58" spans="7:10" ht="15.75" customHeight="1" x14ac:dyDescent="0.2"/>
    <row r="59" spans="7:10" ht="15.75" customHeight="1" x14ac:dyDescent="0.2"/>
    <row r="60" spans="7:10" ht="15.75" customHeight="1" x14ac:dyDescent="0.2"/>
    <row r="61" spans="7:10" ht="15.75" customHeight="1" x14ac:dyDescent="0.2"/>
    <row r="62" spans="7:10" ht="15.75" customHeight="1" x14ac:dyDescent="0.2"/>
    <row r="63" spans="7:10" ht="15.75" customHeight="1" x14ac:dyDescent="0.2"/>
    <row r="64" spans="7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6" width="12.75" customWidth="1"/>
    <col min="7" max="26" width="7.625" customWidth="1"/>
  </cols>
  <sheetData>
    <row r="1" spans="1:26" x14ac:dyDescent="0.25">
      <c r="A1" s="1" t="s">
        <v>0</v>
      </c>
    </row>
    <row r="2" spans="1:26" x14ac:dyDescent="0.25">
      <c r="A2" s="1" t="s">
        <v>81</v>
      </c>
    </row>
    <row r="3" spans="1:26" x14ac:dyDescent="0.25">
      <c r="A3" s="2" t="s">
        <v>4</v>
      </c>
    </row>
    <row r="4" spans="1:26" x14ac:dyDescent="0.25">
      <c r="B4" s="3" t="s">
        <v>82</v>
      </c>
      <c r="C4" s="3" t="s">
        <v>83</v>
      </c>
      <c r="D4" s="3" t="s">
        <v>84</v>
      </c>
      <c r="E4" s="3" t="s">
        <v>85</v>
      </c>
      <c r="F4" s="3" t="s">
        <v>86</v>
      </c>
    </row>
    <row r="5" spans="1:26" x14ac:dyDescent="0.25">
      <c r="B5" s="32">
        <v>43100</v>
      </c>
      <c r="C5" s="32">
        <v>43190</v>
      </c>
      <c r="D5" s="32">
        <v>43373</v>
      </c>
      <c r="E5" s="32">
        <v>43465</v>
      </c>
      <c r="F5" s="32">
        <v>43555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14" t="s">
        <v>87</v>
      </c>
      <c r="B6" s="33">
        <f>'2'!B28/'1'!B20</f>
        <v>1.9551604756406903E-2</v>
      </c>
      <c r="C6" s="33">
        <f>'2'!C28/'1'!C20</f>
        <v>2.7275078555943036E-2</v>
      </c>
      <c r="D6" s="33">
        <f>'2'!D28/'1'!D20</f>
        <v>9.8592145235571957E-3</v>
      </c>
      <c r="E6" s="33">
        <f>'2'!E28/'1'!E20</f>
        <v>1.5231894550872486E-2</v>
      </c>
      <c r="F6" s="33">
        <f>'2'!F28/'1'!F20</f>
        <v>2.1937612812878537E-2</v>
      </c>
    </row>
    <row r="7" spans="1:26" x14ac:dyDescent="0.25">
      <c r="A7" s="14" t="s">
        <v>88</v>
      </c>
      <c r="B7" s="33">
        <f>'2'!B28/'1'!B45</f>
        <v>2.1880989889104301E-2</v>
      </c>
      <c r="C7" s="33">
        <f>'2'!C28/'1'!C45</f>
        <v>3.028055812368384E-2</v>
      </c>
      <c r="D7" s="33">
        <f>'2'!D28/'1'!D45</f>
        <v>1.1100816793704348E-2</v>
      </c>
      <c r="E7" s="33">
        <f>'2'!E28/'1'!E45</f>
        <v>1.6894348551919562E-2</v>
      </c>
      <c r="F7" s="33">
        <f>'2'!F28/'1'!F45</f>
        <v>2.5252055435672206E-2</v>
      </c>
    </row>
    <row r="8" spans="1:26" x14ac:dyDescent="0.25">
      <c r="A8" s="14" t="s">
        <v>89</v>
      </c>
      <c r="B8" s="33">
        <f>('1'!B26)/'1'!B45</f>
        <v>0</v>
      </c>
      <c r="C8" s="33">
        <f>('1'!C26)/'1'!C45</f>
        <v>0</v>
      </c>
      <c r="D8" s="33">
        <f>('1'!D26)/'1'!D45</f>
        <v>0</v>
      </c>
      <c r="E8" s="33">
        <f>('1'!E26)/'1'!E45</f>
        <v>0</v>
      </c>
      <c r="F8" s="33">
        <f>('1'!F26)/'1'!F45</f>
        <v>0</v>
      </c>
    </row>
    <row r="9" spans="1:26" x14ac:dyDescent="0.25">
      <c r="A9" s="14" t="s">
        <v>90</v>
      </c>
      <c r="B9" s="34">
        <f>'1'!B19/'1'!B38</f>
        <v>2.7093836552363482</v>
      </c>
      <c r="C9" s="34">
        <f>'1'!C19/'1'!C38</f>
        <v>3.0364967076686789</v>
      </c>
      <c r="D9" s="34">
        <f>'1'!D19/'1'!D38</f>
        <v>3.0756045062476804</v>
      </c>
      <c r="E9" s="34">
        <f>'1'!E19/'1'!E38</f>
        <v>3.5595154117293548</v>
      </c>
      <c r="F9" s="34">
        <f>'1'!F19/'1'!F38</f>
        <v>2.8395441476905137</v>
      </c>
    </row>
    <row r="10" spans="1:26" x14ac:dyDescent="0.25">
      <c r="A10" s="14" t="s">
        <v>91</v>
      </c>
      <c r="B10" s="33">
        <f>'2'!B28/'2'!B8</f>
        <v>0.12137748187425694</v>
      </c>
      <c r="C10" s="33">
        <f>'2'!C28/'2'!C8</f>
        <v>0.11892808807256923</v>
      </c>
      <c r="D10" s="33">
        <f>'2'!D28/'2'!D8</f>
        <v>0.10970560352503256</v>
      </c>
      <c r="E10" s="33">
        <f>'2'!E28/'2'!E8</f>
        <v>8.5752952556178499E-2</v>
      </c>
      <c r="F10" s="33">
        <f>'2'!F28/'2'!F8</f>
        <v>9.1203822709979482E-2</v>
      </c>
    </row>
    <row r="11" spans="1:26" x14ac:dyDescent="0.25">
      <c r="A11" s="14" t="s">
        <v>92</v>
      </c>
      <c r="B11" s="33">
        <f>'2'!B22/'2'!B8</f>
        <v>0.13339826026335544</v>
      </c>
      <c r="C11" s="33">
        <f>'2'!C22/'2'!C8</f>
        <v>0.13333961969623659</v>
      </c>
      <c r="D11" s="33">
        <f>'2'!D22/'2'!D8</f>
        <v>0.12922027317235418</v>
      </c>
      <c r="E11" s="33">
        <f>'2'!E22/'2'!E8</f>
        <v>0.10097887422690159</v>
      </c>
      <c r="F11" s="33">
        <f>'2'!F22/'2'!F8</f>
        <v>0.10739780347256553</v>
      </c>
    </row>
    <row r="12" spans="1:26" x14ac:dyDescent="0.25">
      <c r="A12" s="14" t="s">
        <v>93</v>
      </c>
      <c r="B12" s="33">
        <f>'2'!B28/('1'!B26+'1'!B45)</f>
        <v>2.1880989889104301E-2</v>
      </c>
      <c r="C12" s="33">
        <f>'2'!C28/('1'!C26+'1'!C45)</f>
        <v>3.028055812368384E-2</v>
      </c>
      <c r="D12" s="33">
        <f>'2'!D28/('1'!D26+'1'!D45)</f>
        <v>1.1100816793704348E-2</v>
      </c>
      <c r="E12" s="33">
        <f>'2'!E28/('1'!E26+'1'!E45)</f>
        <v>1.6894348551919562E-2</v>
      </c>
      <c r="F12" s="33">
        <f>'2'!F28/('1'!F26+'1'!F45)</f>
        <v>2.5252055435672206E-2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2020-04-12T16:25:24Z</dcterms:modified>
</cp:coreProperties>
</file>