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genW8oAT9wTsvqH7Gt/FF2crrBpQ=="/>
    </ext>
  </extLst>
</workbook>
</file>

<file path=xl/calcChain.xml><?xml version="1.0" encoding="utf-8"?>
<calcChain xmlns="http://schemas.openxmlformats.org/spreadsheetml/2006/main">
  <c r="H40" i="3" l="1"/>
  <c r="G40" i="3"/>
  <c r="F40" i="3"/>
  <c r="E40" i="3"/>
  <c r="D40" i="3"/>
  <c r="C40" i="3"/>
  <c r="B40" i="3"/>
  <c r="G39" i="3"/>
  <c r="E39" i="3"/>
  <c r="C39" i="3"/>
  <c r="H31" i="3"/>
  <c r="G31" i="3"/>
  <c r="F31" i="3"/>
  <c r="E31" i="3"/>
  <c r="D31" i="3"/>
  <c r="C31" i="3"/>
  <c r="B31" i="3"/>
  <c r="H22" i="3"/>
  <c r="G22" i="3"/>
  <c r="G33" i="3" s="1"/>
  <c r="G36" i="3" s="1"/>
  <c r="F22" i="3"/>
  <c r="E22" i="3"/>
  <c r="E33" i="3" s="1"/>
  <c r="E36" i="3" s="1"/>
  <c r="D22" i="3"/>
  <c r="C22" i="3"/>
  <c r="C33" i="3" s="1"/>
  <c r="C36" i="3" s="1"/>
  <c r="B22" i="3"/>
  <c r="H14" i="3"/>
  <c r="H33" i="3" s="1"/>
  <c r="H36" i="3" s="1"/>
  <c r="G14" i="3"/>
  <c r="F14" i="3"/>
  <c r="F39" i="3" s="1"/>
  <c r="E14" i="3"/>
  <c r="D14" i="3"/>
  <c r="D33" i="3" s="1"/>
  <c r="D36" i="3" s="1"/>
  <c r="C14" i="3"/>
  <c r="B14" i="3"/>
  <c r="B39" i="3" s="1"/>
  <c r="H30" i="2"/>
  <c r="G30" i="2"/>
  <c r="F30" i="2"/>
  <c r="E30" i="2"/>
  <c r="D30" i="2"/>
  <c r="C30" i="2"/>
  <c r="B30" i="2"/>
  <c r="H23" i="2"/>
  <c r="G23" i="2"/>
  <c r="F23" i="2"/>
  <c r="E23" i="2"/>
  <c r="D23" i="2"/>
  <c r="C23" i="2"/>
  <c r="B23" i="2"/>
  <c r="E16" i="2"/>
  <c r="E20" i="2" s="1"/>
  <c r="H12" i="2"/>
  <c r="G12" i="2"/>
  <c r="F12" i="2"/>
  <c r="E12" i="2"/>
  <c r="D12" i="2"/>
  <c r="C12" i="2"/>
  <c r="B12" i="2"/>
  <c r="H10" i="2"/>
  <c r="H16" i="2" s="1"/>
  <c r="H20" i="2" s="1"/>
  <c r="H22" i="2" s="1"/>
  <c r="H26" i="2" s="1"/>
  <c r="H29" i="2" s="1"/>
  <c r="G10" i="2"/>
  <c r="G16" i="2" s="1"/>
  <c r="G20" i="2" s="1"/>
  <c r="G22" i="2" s="1"/>
  <c r="G26" i="2" s="1"/>
  <c r="G29" i="2" s="1"/>
  <c r="F10" i="2"/>
  <c r="F16" i="2" s="1"/>
  <c r="F20" i="2" s="1"/>
  <c r="E10" i="2"/>
  <c r="D10" i="2"/>
  <c r="D16" i="2" s="1"/>
  <c r="D20" i="2" s="1"/>
  <c r="C10" i="2"/>
  <c r="C16" i="2" s="1"/>
  <c r="C20" i="2" s="1"/>
  <c r="B10" i="2"/>
  <c r="B16" i="2" s="1"/>
  <c r="B20" i="2" s="1"/>
  <c r="H52" i="1"/>
  <c r="G52" i="1"/>
  <c r="F52" i="1"/>
  <c r="E52" i="1"/>
  <c r="D52" i="1"/>
  <c r="C52" i="1"/>
  <c r="B52" i="1"/>
  <c r="E51" i="1"/>
  <c r="H47" i="1"/>
  <c r="H51" i="1" s="1"/>
  <c r="G47" i="1"/>
  <c r="F47" i="1"/>
  <c r="F8" i="4" s="1"/>
  <c r="E47" i="1"/>
  <c r="D47" i="1"/>
  <c r="D8" i="4" s="1"/>
  <c r="C47" i="1"/>
  <c r="B47" i="1"/>
  <c r="B8" i="4" s="1"/>
  <c r="F39" i="1"/>
  <c r="F49" i="1" s="1"/>
  <c r="B39" i="1"/>
  <c r="B49" i="1" s="1"/>
  <c r="H38" i="1"/>
  <c r="G38" i="1"/>
  <c r="F38" i="1"/>
  <c r="E38" i="1"/>
  <c r="D38" i="1"/>
  <c r="C38" i="1"/>
  <c r="B38" i="1"/>
  <c r="H29" i="1"/>
  <c r="H39" i="1" s="1"/>
  <c r="H49" i="1" s="1"/>
  <c r="G29" i="1"/>
  <c r="G39" i="1" s="1"/>
  <c r="F29" i="1"/>
  <c r="E29" i="1"/>
  <c r="E39" i="1" s="1"/>
  <c r="D29" i="1"/>
  <c r="D39" i="1" s="1"/>
  <c r="D49" i="1" s="1"/>
  <c r="C29" i="1"/>
  <c r="C39" i="1" s="1"/>
  <c r="B29" i="1"/>
  <c r="G22" i="1"/>
  <c r="C22" i="1"/>
  <c r="H21" i="1"/>
  <c r="G21" i="1"/>
  <c r="F21" i="1"/>
  <c r="F9" i="4" s="1"/>
  <c r="E21" i="1"/>
  <c r="E9" i="4" s="1"/>
  <c r="D21" i="1"/>
  <c r="D9" i="4" s="1"/>
  <c r="C21" i="1"/>
  <c r="C9" i="4" s="1"/>
  <c r="B21" i="1"/>
  <c r="B9" i="4" s="1"/>
  <c r="H11" i="1"/>
  <c r="H22" i="1" s="1"/>
  <c r="G11" i="1"/>
  <c r="F11" i="1"/>
  <c r="F22" i="1" s="1"/>
  <c r="E11" i="1"/>
  <c r="E22" i="1" s="1"/>
  <c r="D11" i="1"/>
  <c r="D22" i="1" s="1"/>
  <c r="C11" i="1"/>
  <c r="B11" i="1"/>
  <c r="B22" i="1" s="1"/>
  <c r="E49" i="1" l="1"/>
  <c r="F11" i="4"/>
  <c r="F22" i="2"/>
  <c r="F26" i="2" s="1"/>
  <c r="C49" i="1"/>
  <c r="G49" i="1"/>
  <c r="D22" i="2"/>
  <c r="D26" i="2" s="1"/>
  <c r="D11" i="4"/>
  <c r="E11" i="4"/>
  <c r="E22" i="2"/>
  <c r="E26" i="2" s="1"/>
  <c r="B11" i="4"/>
  <c r="B22" i="2"/>
  <c r="B26" i="2" s="1"/>
  <c r="C11" i="4"/>
  <c r="C22" i="2"/>
  <c r="C26" i="2" s="1"/>
  <c r="C51" i="1"/>
  <c r="G51" i="1"/>
  <c r="C8" i="4"/>
  <c r="D51" i="1"/>
  <c r="B33" i="3"/>
  <c r="B36" i="3" s="1"/>
  <c r="F33" i="3"/>
  <c r="F36" i="3" s="1"/>
  <c r="D39" i="3"/>
  <c r="H39" i="3"/>
  <c r="E8" i="4"/>
  <c r="B51" i="1"/>
  <c r="F51" i="1"/>
  <c r="B12" i="4" l="1"/>
  <c r="B7" i="4"/>
  <c r="B29" i="2"/>
  <c r="B10" i="4"/>
  <c r="B6" i="4"/>
  <c r="D10" i="4"/>
  <c r="D6" i="4"/>
  <c r="D12" i="4"/>
  <c r="D7" i="4"/>
  <c r="D29" i="2"/>
  <c r="F12" i="4"/>
  <c r="F7" i="4"/>
  <c r="F29" i="2"/>
  <c r="F10" i="4"/>
  <c r="F6" i="4"/>
  <c r="C7" i="4"/>
  <c r="C29" i="2"/>
  <c r="C10" i="4"/>
  <c r="C6" i="4"/>
  <c r="C12" i="4"/>
  <c r="E12" i="4"/>
  <c r="E7" i="4"/>
  <c r="E29" i="2"/>
  <c r="E10" i="4"/>
  <c r="E6" i="4"/>
</calcChain>
</file>

<file path=xl/sharedStrings.xml><?xml version="1.0" encoding="utf-8"?>
<sst xmlns="http://schemas.openxmlformats.org/spreadsheetml/2006/main" count="122" uniqueCount="98">
  <si>
    <t>REGENT TEXTILE MILLS LIMITED</t>
  </si>
  <si>
    <t>Income Statement</t>
  </si>
  <si>
    <t>As at quarter end</t>
  </si>
  <si>
    <t>Cash Flow Statement</t>
  </si>
  <si>
    <t>Balance Sheet</t>
  </si>
  <si>
    <t>Quarter 2</t>
  </si>
  <si>
    <t>Quarter 3</t>
  </si>
  <si>
    <t>Quarter 1</t>
  </si>
  <si>
    <t>Net Cash Flows - Operating Activities</t>
  </si>
  <si>
    <t>ASSETS</t>
  </si>
  <si>
    <t>Net Revenues</t>
  </si>
  <si>
    <t>Cash received from customers &amp; other</t>
  </si>
  <si>
    <t>NON CURRENT ASSETS</t>
  </si>
  <si>
    <t>Cash paid to suppliers</t>
  </si>
  <si>
    <t>Cost of goods sold</t>
  </si>
  <si>
    <t>Cash paid to emlployees</t>
  </si>
  <si>
    <t>Property, plant and equipment</t>
  </si>
  <si>
    <t>Cash paid for operating expenses</t>
  </si>
  <si>
    <t>Capital work in prorgess</t>
  </si>
  <si>
    <t>Gross Profit</t>
  </si>
  <si>
    <t>Income tax Paid</t>
  </si>
  <si>
    <t>payment for WPPF &amp; WF</t>
  </si>
  <si>
    <t>CURRENT ASSETS</t>
  </si>
  <si>
    <t>Investments</t>
  </si>
  <si>
    <t>Inventories</t>
  </si>
  <si>
    <t>Interest receivables</t>
  </si>
  <si>
    <t>Accounts and other receivables</t>
  </si>
  <si>
    <t>Operating Incomes/Expenses</t>
  </si>
  <si>
    <t>Advances,deposit and repayments</t>
  </si>
  <si>
    <t>Due from affiliated companies</t>
  </si>
  <si>
    <t>Cash &amp; Cash equivalents</t>
  </si>
  <si>
    <t>Net Cash Flows - Investment Activities</t>
  </si>
  <si>
    <t>Adminstrative expenses</t>
  </si>
  <si>
    <t>Acquisition of property, plant &amp; equipment</t>
  </si>
  <si>
    <t>Capital work in progress</t>
  </si>
  <si>
    <t>Selling &amp; distribution expenses</t>
  </si>
  <si>
    <t>Investment in fixed deposit receipt</t>
  </si>
  <si>
    <t>Change in financial instruments available for sale</t>
  </si>
  <si>
    <t>Interest received</t>
  </si>
  <si>
    <t>Operating Profit</t>
  </si>
  <si>
    <t>Liabilities and Capital</t>
  </si>
  <si>
    <t>Liabilities</t>
  </si>
  <si>
    <t>Non-Operating Income/(Expenses)</t>
  </si>
  <si>
    <t>Non Current Liabilities</t>
  </si>
  <si>
    <t>Deferred tax liability</t>
  </si>
  <si>
    <t>Long term Debt</t>
  </si>
  <si>
    <t>Net Cash Flows - Financing Activities</t>
  </si>
  <si>
    <t>Financial Expenses</t>
  </si>
  <si>
    <t>Proceeds from long term loan</t>
  </si>
  <si>
    <t>Proceeds from short term loan</t>
  </si>
  <si>
    <t xml:space="preserve">   Other Income</t>
  </si>
  <si>
    <t>Cash paid to affiliated companies</t>
  </si>
  <si>
    <t>Current Liabilities</t>
  </si>
  <si>
    <t>Profit Before contribution to WPPF</t>
  </si>
  <si>
    <t>Cash received/paid from directors</t>
  </si>
  <si>
    <t>Long Term Loan (Current Portion)</t>
  </si>
  <si>
    <t>Dividend paid</t>
  </si>
  <si>
    <t>Short term loan from bank</t>
  </si>
  <si>
    <t>Accounts payable</t>
  </si>
  <si>
    <t>Cash payment for financial expenses</t>
  </si>
  <si>
    <t>Other payables</t>
  </si>
  <si>
    <t>Contribution to WPPF &amp; WF</t>
  </si>
  <si>
    <t>Profit Before Taxation</t>
  </si>
  <si>
    <t>Directors' current account</t>
  </si>
  <si>
    <t xml:space="preserve">Income Tax Payable </t>
  </si>
  <si>
    <t>Provision for Taxation</t>
  </si>
  <si>
    <t>Current</t>
  </si>
  <si>
    <t>Net Change in Cash Flows</t>
  </si>
  <si>
    <t>Deferred</t>
  </si>
  <si>
    <t>Net Profit</t>
  </si>
  <si>
    <t>Shareholders’ Equity</t>
  </si>
  <si>
    <t>Share capital</t>
  </si>
  <si>
    <t>Share premium</t>
  </si>
  <si>
    <t>Effects of exchange rate changes on cash and cash equivalents</t>
  </si>
  <si>
    <t>Retained earning</t>
  </si>
  <si>
    <t>Earnings per share (par value Taka 10)</t>
  </si>
  <si>
    <t>Cash and Cash Equivalents at Beginning Period</t>
  </si>
  <si>
    <t>Reserve and Surplus</t>
  </si>
  <si>
    <t>Cash and Cash Equivalents at End of Period</t>
  </si>
  <si>
    <t xml:space="preserve">Revaluation Surplus </t>
  </si>
  <si>
    <t>Net Operating Cash Flow Per Share</t>
  </si>
  <si>
    <t>Shares to Calculate EPS</t>
  </si>
  <si>
    <t>Net assets value per share</t>
  </si>
  <si>
    <t>Shares to calculate NAVPS</t>
  </si>
  <si>
    <t>Shares to Calculate NOCFPS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</si>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</sst>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1" fillId="0" borderId="1" xfId="0" applyFont="1" applyBorder="1"/>
    <xf numFmtId="164" fontId="4" fillId="0" borderId="0" xfId="0" applyNumberFormat="1" applyFont="1"/>
    <xf numFmtId="0" fontId="1" fillId="0" borderId="1" xfId="0" applyFont="1" applyBorder="1" applyAlignment="1">
      <alignment horizontal="left"/>
    </xf>
    <xf numFmtId="164" fontId="8" fillId="0" borderId="0" xfId="0" applyNumberFormat="1" applyFont="1" applyAlignment="1"/>
    <xf numFmtId="0" fontId="9" fillId="0" borderId="0" xfId="0" applyFont="1"/>
    <xf numFmtId="164" fontId="3" fillId="0" borderId="0" xfId="0" applyNumberFormat="1" applyFont="1"/>
    <xf numFmtId="0" fontId="4" fillId="0" borderId="0" xfId="0" applyFont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4" fillId="0" borderId="0" xfId="0" applyFont="1" applyAlignment="1">
      <alignment horizontal="left"/>
    </xf>
    <xf numFmtId="164" fontId="1" fillId="0" borderId="4" xfId="0" applyNumberFormat="1" applyFont="1" applyBorder="1"/>
    <xf numFmtId="0" fontId="5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2" xfId="0" applyFont="1" applyBorder="1"/>
    <xf numFmtId="43" fontId="4" fillId="0" borderId="0" xfId="0" applyNumberFormat="1" applyFont="1"/>
    <xf numFmtId="0" fontId="11" fillId="0" borderId="0" xfId="0" applyFont="1" applyAlignment="1"/>
    <xf numFmtId="43" fontId="1" fillId="0" borderId="5" xfId="0" applyNumberFormat="1" applyFont="1" applyBorder="1"/>
    <xf numFmtId="2" fontId="1" fillId="0" borderId="5" xfId="0" applyNumberFormat="1" applyFont="1" applyBorder="1"/>
    <xf numFmtId="0" fontId="1" fillId="0" borderId="6" xfId="0" applyFont="1" applyBorder="1"/>
    <xf numFmtId="15" fontId="1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4" width="12.5" customWidth="1"/>
    <col min="5" max="5" width="13.375" customWidth="1"/>
    <col min="6" max="6" width="12.5" customWidth="1"/>
    <col min="7" max="7" width="13.375" customWidth="1"/>
    <col min="8" max="8" width="12.5" customWidth="1"/>
    <col min="9" max="26" width="7.625" customWidth="1"/>
  </cols>
  <sheetData>
    <row r="1" spans="1:9" x14ac:dyDescent="0.25">
      <c r="A1" s="1" t="s">
        <v>0</v>
      </c>
    </row>
    <row r="2" spans="1:9" x14ac:dyDescent="0.25">
      <c r="A2" s="1" t="s">
        <v>4</v>
      </c>
    </row>
    <row r="3" spans="1:9" x14ac:dyDescent="0.25">
      <c r="A3" s="2" t="s">
        <v>2</v>
      </c>
    </row>
    <row r="4" spans="1:9" ht="14.25" x14ac:dyDescent="0.2">
      <c r="B4" s="3"/>
      <c r="C4" s="3"/>
      <c r="D4" s="3"/>
      <c r="E4" s="3"/>
      <c r="F4" s="3"/>
    </row>
    <row r="5" spans="1:9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10" t="s">
        <v>7</v>
      </c>
      <c r="H5" s="9" t="s">
        <v>5</v>
      </c>
    </row>
    <row r="6" spans="1:9" x14ac:dyDescent="0.25">
      <c r="B6" s="11">
        <v>43100</v>
      </c>
      <c r="C6" s="11">
        <v>43190</v>
      </c>
      <c r="D6" s="11">
        <v>43373</v>
      </c>
      <c r="E6" s="11">
        <v>43465</v>
      </c>
      <c r="F6" s="11">
        <v>43555</v>
      </c>
      <c r="G6" s="12">
        <v>43738</v>
      </c>
      <c r="H6" s="12">
        <v>43830</v>
      </c>
    </row>
    <row r="7" spans="1:9" x14ac:dyDescent="0.25">
      <c r="A7" s="15" t="s">
        <v>9</v>
      </c>
      <c r="B7" s="14"/>
      <c r="C7" s="14"/>
      <c r="D7" s="14"/>
      <c r="E7" s="14"/>
      <c r="F7" s="14"/>
      <c r="G7" s="14"/>
    </row>
    <row r="8" spans="1:9" x14ac:dyDescent="0.25">
      <c r="A8" s="17" t="s">
        <v>12</v>
      </c>
      <c r="B8" s="14"/>
      <c r="C8" s="14"/>
      <c r="D8" s="14"/>
      <c r="E8" s="14"/>
      <c r="F8" s="14"/>
      <c r="G8" s="14"/>
    </row>
    <row r="9" spans="1:9" x14ac:dyDescent="0.25">
      <c r="A9" s="2" t="s">
        <v>16</v>
      </c>
      <c r="B9" s="14">
        <v>1999896052</v>
      </c>
      <c r="C9" s="14">
        <v>1990549184</v>
      </c>
      <c r="D9" s="14">
        <v>1986058625</v>
      </c>
      <c r="E9" s="14">
        <v>1983543876</v>
      </c>
      <c r="F9" s="14">
        <v>1989140803</v>
      </c>
      <c r="G9" s="16">
        <v>1960163288</v>
      </c>
      <c r="H9" s="16">
        <v>1947909486</v>
      </c>
      <c r="I9" s="14"/>
    </row>
    <row r="10" spans="1:9" x14ac:dyDescent="0.25">
      <c r="A10" s="2" t="s">
        <v>18</v>
      </c>
      <c r="B10" s="14">
        <v>646290870</v>
      </c>
      <c r="C10" s="14">
        <v>1063251904</v>
      </c>
      <c r="D10" s="14">
        <v>1204794797</v>
      </c>
      <c r="E10" s="14">
        <v>1217085064</v>
      </c>
      <c r="F10" s="14">
        <v>1240639929</v>
      </c>
      <c r="G10" s="16">
        <v>1402535668</v>
      </c>
      <c r="H10" s="16">
        <v>1441392766</v>
      </c>
      <c r="I10" s="14"/>
    </row>
    <row r="11" spans="1:9" x14ac:dyDescent="0.25">
      <c r="A11" s="1"/>
      <c r="B11" s="20">
        <f t="shared" ref="B11:H11" si="0">SUM(B9:B10)</f>
        <v>2646186922</v>
      </c>
      <c r="C11" s="20">
        <f t="shared" si="0"/>
        <v>3053801088</v>
      </c>
      <c r="D11" s="20">
        <f t="shared" si="0"/>
        <v>3190853422</v>
      </c>
      <c r="E11" s="20">
        <f t="shared" si="0"/>
        <v>3200628940</v>
      </c>
      <c r="F11" s="20">
        <f t="shared" si="0"/>
        <v>3229780732</v>
      </c>
      <c r="G11" s="20">
        <f t="shared" si="0"/>
        <v>3362698956</v>
      </c>
      <c r="H11" s="20">
        <f t="shared" si="0"/>
        <v>3389302252</v>
      </c>
      <c r="I11" s="14"/>
    </row>
    <row r="12" spans="1:9" x14ac:dyDescent="0.25">
      <c r="A12" s="1"/>
      <c r="B12" s="22"/>
      <c r="C12" s="22"/>
      <c r="D12" s="22"/>
      <c r="E12" s="22"/>
      <c r="F12" s="22"/>
      <c r="G12" s="18"/>
      <c r="H12" s="14"/>
      <c r="I12" s="14"/>
    </row>
    <row r="13" spans="1:9" x14ac:dyDescent="0.25">
      <c r="A13" s="17" t="s">
        <v>22</v>
      </c>
      <c r="B13" s="14"/>
      <c r="C13" s="14"/>
      <c r="D13" s="14"/>
      <c r="E13" s="14"/>
      <c r="F13" s="14"/>
      <c r="G13" s="18"/>
      <c r="H13" s="14"/>
      <c r="I13" s="14"/>
    </row>
    <row r="14" spans="1:9" x14ac:dyDescent="0.25">
      <c r="A14" s="19" t="s">
        <v>23</v>
      </c>
      <c r="B14" s="14">
        <v>1433649914</v>
      </c>
      <c r="C14" s="14">
        <v>1421917916</v>
      </c>
      <c r="D14" s="14">
        <v>1431440869</v>
      </c>
      <c r="E14" s="14">
        <v>997486911</v>
      </c>
      <c r="F14" s="14">
        <v>820081620</v>
      </c>
      <c r="G14" s="16">
        <v>852888506</v>
      </c>
      <c r="H14" s="16">
        <v>853034762</v>
      </c>
      <c r="I14" s="14"/>
    </row>
    <row r="15" spans="1:9" x14ac:dyDescent="0.25">
      <c r="A15" s="2" t="s">
        <v>24</v>
      </c>
      <c r="B15" s="14">
        <v>400922679</v>
      </c>
      <c r="C15" s="14">
        <v>418806198</v>
      </c>
      <c r="D15" s="14">
        <v>640947299</v>
      </c>
      <c r="E15" s="14">
        <v>646720891</v>
      </c>
      <c r="F15" s="14">
        <v>648738486</v>
      </c>
      <c r="G15" s="16">
        <v>685821104</v>
      </c>
      <c r="H15" s="16">
        <v>708584860</v>
      </c>
      <c r="I15" s="14"/>
    </row>
    <row r="16" spans="1:9" x14ac:dyDescent="0.25">
      <c r="A16" s="2" t="s">
        <v>25</v>
      </c>
      <c r="B16" s="14">
        <v>15284190</v>
      </c>
      <c r="C16" s="14">
        <v>25376108</v>
      </c>
      <c r="D16" s="14">
        <v>25182075</v>
      </c>
      <c r="E16" s="14">
        <v>27645726</v>
      </c>
      <c r="F16" s="14">
        <v>19331132</v>
      </c>
      <c r="G16" s="18"/>
      <c r="H16" s="14"/>
      <c r="I16" s="14"/>
    </row>
    <row r="17" spans="1:9" x14ac:dyDescent="0.25">
      <c r="A17" s="2" t="s">
        <v>26</v>
      </c>
      <c r="B17" s="14">
        <v>644813478</v>
      </c>
      <c r="C17" s="14">
        <v>690650892</v>
      </c>
      <c r="D17" s="14">
        <v>653523872</v>
      </c>
      <c r="E17" s="14">
        <v>850533258</v>
      </c>
      <c r="F17" s="14">
        <v>824163766</v>
      </c>
      <c r="G17" s="16">
        <v>480043456</v>
      </c>
      <c r="H17" s="16">
        <v>547669338</v>
      </c>
      <c r="I17" s="14"/>
    </row>
    <row r="18" spans="1:9" x14ac:dyDescent="0.25">
      <c r="A18" s="2" t="s">
        <v>28</v>
      </c>
      <c r="B18" s="14">
        <v>452931663</v>
      </c>
      <c r="C18" s="14">
        <v>470156856</v>
      </c>
      <c r="D18" s="14">
        <v>533221740</v>
      </c>
      <c r="E18" s="14">
        <v>451588371</v>
      </c>
      <c r="F18" s="14">
        <v>341142101</v>
      </c>
      <c r="G18" s="16">
        <v>454530811</v>
      </c>
      <c r="H18" s="16">
        <v>434299887</v>
      </c>
      <c r="I18" s="14"/>
    </row>
    <row r="19" spans="1:9" x14ac:dyDescent="0.25">
      <c r="A19" s="2" t="s">
        <v>29</v>
      </c>
      <c r="B19" s="14">
        <v>270710004</v>
      </c>
      <c r="C19" s="14">
        <v>277518584</v>
      </c>
      <c r="D19" s="14">
        <v>319999504</v>
      </c>
      <c r="E19" s="14">
        <v>238433649</v>
      </c>
      <c r="F19" s="14">
        <v>191919296</v>
      </c>
      <c r="G19" s="16">
        <v>217033295</v>
      </c>
      <c r="H19" s="16">
        <v>198253295</v>
      </c>
      <c r="I19" s="14"/>
    </row>
    <row r="20" spans="1:9" x14ac:dyDescent="0.25">
      <c r="A20" s="2" t="s">
        <v>30</v>
      </c>
      <c r="B20" s="14">
        <v>5944733</v>
      </c>
      <c r="C20" s="14">
        <v>8688263</v>
      </c>
      <c r="D20" s="14">
        <v>10137380</v>
      </c>
      <c r="E20" s="14">
        <v>8830611</v>
      </c>
      <c r="F20" s="14">
        <v>8208256</v>
      </c>
      <c r="G20" s="16">
        <v>8487678</v>
      </c>
      <c r="H20" s="16">
        <v>3728754</v>
      </c>
      <c r="I20" s="14"/>
    </row>
    <row r="21" spans="1:9" ht="15.75" customHeight="1" x14ac:dyDescent="0.25">
      <c r="A21" s="1"/>
      <c r="B21" s="21">
        <f t="shared" ref="B21:F21" si="1">SUM(B14:B20)</f>
        <v>3224256661</v>
      </c>
      <c r="C21" s="21">
        <f t="shared" si="1"/>
        <v>3313114817</v>
      </c>
      <c r="D21" s="21">
        <f t="shared" si="1"/>
        <v>3614452739</v>
      </c>
      <c r="E21" s="21">
        <f t="shared" si="1"/>
        <v>3221239417</v>
      </c>
      <c r="F21" s="21">
        <f t="shared" si="1"/>
        <v>2853584657</v>
      </c>
      <c r="G21" s="21">
        <f>SUM(G14:G20)-1</f>
        <v>2698804849</v>
      </c>
      <c r="H21" s="21">
        <f>SUM(H14:H20)</f>
        <v>2745570896</v>
      </c>
      <c r="I21" s="14"/>
    </row>
    <row r="22" spans="1:9" ht="15.75" customHeight="1" x14ac:dyDescent="0.25">
      <c r="A22" s="1"/>
      <c r="B22" s="24">
        <f t="shared" ref="B22:H22" si="2">B11+B21</f>
        <v>5870443583</v>
      </c>
      <c r="C22" s="24">
        <f t="shared" si="2"/>
        <v>6366915905</v>
      </c>
      <c r="D22" s="24">
        <f t="shared" si="2"/>
        <v>6805306161</v>
      </c>
      <c r="E22" s="24">
        <f t="shared" si="2"/>
        <v>6421868357</v>
      </c>
      <c r="F22" s="24">
        <f t="shared" si="2"/>
        <v>6083365389</v>
      </c>
      <c r="G22" s="24">
        <f t="shared" si="2"/>
        <v>6061503805</v>
      </c>
      <c r="H22" s="24">
        <f t="shared" si="2"/>
        <v>6134873148</v>
      </c>
      <c r="I22" s="14"/>
    </row>
    <row r="23" spans="1:9" ht="15.75" customHeight="1" x14ac:dyDescent="0.25">
      <c r="A23" s="1"/>
      <c r="B23" s="22"/>
      <c r="C23" s="22"/>
      <c r="D23" s="22"/>
      <c r="E23" s="22"/>
      <c r="F23" s="22"/>
      <c r="G23" s="18"/>
      <c r="H23" s="14"/>
      <c r="I23" s="14"/>
    </row>
    <row r="24" spans="1:9" ht="15.75" customHeight="1" x14ac:dyDescent="0.25">
      <c r="A24" s="25" t="s">
        <v>40</v>
      </c>
      <c r="B24" s="14"/>
      <c r="C24" s="14"/>
      <c r="D24" s="14"/>
      <c r="E24" s="14"/>
      <c r="F24" s="14"/>
      <c r="G24" s="18"/>
      <c r="H24" s="14"/>
      <c r="I24" s="14"/>
    </row>
    <row r="25" spans="1:9" ht="15.75" customHeight="1" x14ac:dyDescent="0.25">
      <c r="A25" s="26" t="s">
        <v>41</v>
      </c>
      <c r="B25" s="14"/>
      <c r="C25" s="14"/>
      <c r="D25" s="14"/>
      <c r="E25" s="14"/>
      <c r="F25" s="14"/>
      <c r="G25" s="18"/>
      <c r="H25" s="14"/>
      <c r="I25" s="14"/>
    </row>
    <row r="26" spans="1:9" ht="15.75" customHeight="1" x14ac:dyDescent="0.25">
      <c r="A26" s="17" t="s">
        <v>43</v>
      </c>
      <c r="B26" s="14"/>
      <c r="C26" s="14"/>
      <c r="D26" s="14"/>
      <c r="E26" s="14"/>
      <c r="F26" s="14"/>
      <c r="G26" s="18"/>
      <c r="H26" s="14"/>
      <c r="I26" s="14"/>
    </row>
    <row r="27" spans="1:9" ht="15.75" customHeight="1" x14ac:dyDescent="0.25">
      <c r="A27" s="2" t="s">
        <v>44</v>
      </c>
      <c r="B27" s="14">
        <v>70321911</v>
      </c>
      <c r="C27" s="14">
        <v>70665878</v>
      </c>
      <c r="D27" s="14">
        <v>53898898</v>
      </c>
      <c r="E27" s="14">
        <v>51821650</v>
      </c>
      <c r="F27" s="14">
        <v>49819262</v>
      </c>
      <c r="G27" s="16">
        <v>55220034</v>
      </c>
      <c r="H27" s="16">
        <v>55608142</v>
      </c>
      <c r="I27" s="14"/>
    </row>
    <row r="28" spans="1:9" ht="15.75" customHeight="1" x14ac:dyDescent="0.25">
      <c r="A28" s="19" t="s">
        <v>45</v>
      </c>
      <c r="B28" s="14">
        <v>811962113</v>
      </c>
      <c r="C28" s="14">
        <v>848235404</v>
      </c>
      <c r="D28" s="14">
        <v>853471873</v>
      </c>
      <c r="E28" s="14">
        <v>876185507</v>
      </c>
      <c r="F28" s="14">
        <v>1348676067</v>
      </c>
      <c r="G28" s="16">
        <v>1454055429</v>
      </c>
      <c r="H28" s="16">
        <v>1524861926</v>
      </c>
      <c r="I28" s="14"/>
    </row>
    <row r="29" spans="1:9" ht="15.75" customHeight="1" x14ac:dyDescent="0.25">
      <c r="A29" s="1"/>
      <c r="B29" s="20">
        <f t="shared" ref="B29:H29" si="3">SUM(B27:B28)</f>
        <v>882284024</v>
      </c>
      <c r="C29" s="20">
        <f t="shared" si="3"/>
        <v>918901282</v>
      </c>
      <c r="D29" s="20">
        <f t="shared" si="3"/>
        <v>907370771</v>
      </c>
      <c r="E29" s="20">
        <f t="shared" si="3"/>
        <v>928007157</v>
      </c>
      <c r="F29" s="20">
        <f t="shared" si="3"/>
        <v>1398495329</v>
      </c>
      <c r="G29" s="20">
        <f t="shared" si="3"/>
        <v>1509275463</v>
      </c>
      <c r="H29" s="20">
        <f t="shared" si="3"/>
        <v>1580470068</v>
      </c>
      <c r="I29" s="14"/>
    </row>
    <row r="30" spans="1:9" ht="15.75" customHeight="1" x14ac:dyDescent="0.25">
      <c r="A30" s="1"/>
      <c r="B30" s="22"/>
      <c r="C30" s="22"/>
      <c r="D30" s="22"/>
      <c r="E30" s="22"/>
      <c r="F30" s="22"/>
      <c r="G30" s="18"/>
      <c r="H30" s="14"/>
      <c r="I30" s="14"/>
    </row>
    <row r="31" spans="1:9" ht="15.75" customHeight="1" x14ac:dyDescent="0.25">
      <c r="A31" s="17" t="s">
        <v>52</v>
      </c>
      <c r="B31" s="14"/>
      <c r="C31" s="14"/>
      <c r="D31" s="14"/>
      <c r="E31" s="14"/>
      <c r="F31" s="14"/>
      <c r="G31" s="18"/>
      <c r="H31" s="14"/>
      <c r="I31" s="14"/>
    </row>
    <row r="32" spans="1:9" ht="15.75" customHeight="1" x14ac:dyDescent="0.25">
      <c r="A32" s="2" t="s">
        <v>55</v>
      </c>
      <c r="B32" s="14">
        <v>44404553</v>
      </c>
      <c r="C32" s="14">
        <v>28575707</v>
      </c>
      <c r="D32" s="14">
        <v>73717016</v>
      </c>
      <c r="E32" s="14">
        <v>75514493</v>
      </c>
      <c r="F32" s="14">
        <v>240543363</v>
      </c>
      <c r="G32" s="16">
        <v>212497392</v>
      </c>
      <c r="H32" s="16">
        <v>171172404</v>
      </c>
      <c r="I32" s="14"/>
    </row>
    <row r="33" spans="1:9" ht="15.75" customHeight="1" x14ac:dyDescent="0.25">
      <c r="A33" s="2" t="s">
        <v>57</v>
      </c>
      <c r="B33" s="14">
        <v>711359500</v>
      </c>
      <c r="C33" s="14">
        <v>315745629</v>
      </c>
      <c r="D33" s="14">
        <v>975265667</v>
      </c>
      <c r="E33" s="14">
        <v>940216220</v>
      </c>
      <c r="F33" s="14">
        <v>120450428</v>
      </c>
      <c r="G33" s="16">
        <v>284624311</v>
      </c>
      <c r="H33" s="16">
        <v>303375411</v>
      </c>
      <c r="I33" s="14"/>
    </row>
    <row r="34" spans="1:9" ht="15.75" customHeight="1" x14ac:dyDescent="0.25">
      <c r="A34" s="2" t="s">
        <v>58</v>
      </c>
      <c r="B34" s="14">
        <v>335058854</v>
      </c>
      <c r="C34" s="14">
        <v>650006207</v>
      </c>
      <c r="D34" s="14">
        <v>511631228</v>
      </c>
      <c r="E34" s="14">
        <v>507251313</v>
      </c>
      <c r="F34" s="14">
        <v>510473547</v>
      </c>
      <c r="G34" s="16">
        <v>266089700</v>
      </c>
      <c r="H34" s="16">
        <v>267170406</v>
      </c>
      <c r="I34" s="14"/>
    </row>
    <row r="35" spans="1:9" ht="15.75" customHeight="1" x14ac:dyDescent="0.25">
      <c r="A35" s="2" t="s">
        <v>60</v>
      </c>
      <c r="B35" s="14">
        <v>331586014</v>
      </c>
      <c r="C35" s="14">
        <v>882545431</v>
      </c>
      <c r="D35" s="14">
        <v>715355133</v>
      </c>
      <c r="E35" s="14">
        <v>307646539</v>
      </c>
      <c r="F35" s="14">
        <v>114670117</v>
      </c>
      <c r="G35" s="16">
        <v>102788427</v>
      </c>
      <c r="H35" s="16">
        <v>113780355</v>
      </c>
      <c r="I35" s="14"/>
    </row>
    <row r="36" spans="1:9" ht="15.75" customHeight="1" x14ac:dyDescent="0.25">
      <c r="A36" s="2" t="s">
        <v>63</v>
      </c>
      <c r="B36" s="14">
        <v>35729762</v>
      </c>
      <c r="C36" s="14">
        <v>35729762</v>
      </c>
      <c r="D36" s="14">
        <v>0</v>
      </c>
      <c r="E36" s="14">
        <v>0</v>
      </c>
      <c r="F36" s="14">
        <v>57747204</v>
      </c>
      <c r="G36" s="18"/>
      <c r="H36" s="14"/>
      <c r="I36" s="14"/>
    </row>
    <row r="37" spans="1:9" ht="15.75" customHeight="1" x14ac:dyDescent="0.25">
      <c r="A37" s="2" t="s">
        <v>64</v>
      </c>
      <c r="B37" s="14">
        <v>48046636</v>
      </c>
      <c r="C37" s="14">
        <v>23460218</v>
      </c>
      <c r="D37" s="14">
        <v>38059749</v>
      </c>
      <c r="E37" s="14">
        <v>48810633</v>
      </c>
      <c r="F37" s="14"/>
      <c r="G37" s="16">
        <v>8426198</v>
      </c>
      <c r="H37" s="16">
        <v>10332551</v>
      </c>
      <c r="I37" s="14"/>
    </row>
    <row r="38" spans="1:9" ht="15.75" customHeight="1" x14ac:dyDescent="0.25">
      <c r="A38" s="1"/>
      <c r="B38" s="21">
        <f t="shared" ref="B38:H38" si="4">SUM(B32:B37)</f>
        <v>1506185319</v>
      </c>
      <c r="C38" s="21">
        <f t="shared" si="4"/>
        <v>1936062954</v>
      </c>
      <c r="D38" s="21">
        <f t="shared" si="4"/>
        <v>2314028793</v>
      </c>
      <c r="E38" s="21">
        <f t="shared" si="4"/>
        <v>1879439198</v>
      </c>
      <c r="F38" s="21">
        <f t="shared" si="4"/>
        <v>1043884659</v>
      </c>
      <c r="G38" s="21">
        <f t="shared" si="4"/>
        <v>874426028</v>
      </c>
      <c r="H38" s="21">
        <f t="shared" si="4"/>
        <v>865831127</v>
      </c>
      <c r="I38" s="14"/>
    </row>
    <row r="39" spans="1:9" ht="15.75" customHeight="1" x14ac:dyDescent="0.25">
      <c r="A39" s="1"/>
      <c r="B39" s="20">
        <f t="shared" ref="B39:H39" si="5">B29+B38</f>
        <v>2388469343</v>
      </c>
      <c r="C39" s="20">
        <f t="shared" si="5"/>
        <v>2854964236</v>
      </c>
      <c r="D39" s="20">
        <f t="shared" si="5"/>
        <v>3221399564</v>
      </c>
      <c r="E39" s="20">
        <f t="shared" si="5"/>
        <v>2807446355</v>
      </c>
      <c r="F39" s="20">
        <f t="shared" si="5"/>
        <v>2442379988</v>
      </c>
      <c r="G39" s="20">
        <f t="shared" si="5"/>
        <v>2383701491</v>
      </c>
      <c r="H39" s="20">
        <f t="shared" si="5"/>
        <v>2446301195</v>
      </c>
      <c r="I39" s="14"/>
    </row>
    <row r="40" spans="1:9" ht="15.75" customHeight="1" x14ac:dyDescent="0.25">
      <c r="A40" s="1"/>
      <c r="B40" s="22"/>
      <c r="C40" s="22"/>
      <c r="D40" s="22"/>
      <c r="E40" s="22"/>
      <c r="F40" s="22"/>
      <c r="G40" s="18"/>
      <c r="H40" s="14"/>
      <c r="I40" s="14"/>
    </row>
    <row r="41" spans="1:9" ht="15.75" customHeight="1" x14ac:dyDescent="0.25">
      <c r="A41" s="17" t="s">
        <v>70</v>
      </c>
      <c r="B41" s="14"/>
      <c r="C41" s="14"/>
      <c r="D41" s="14"/>
      <c r="E41" s="14"/>
      <c r="F41" s="14"/>
      <c r="G41" s="18"/>
      <c r="H41" s="14"/>
      <c r="I41" s="14"/>
    </row>
    <row r="42" spans="1:9" ht="15.75" customHeight="1" x14ac:dyDescent="0.25">
      <c r="A42" s="2" t="s">
        <v>71</v>
      </c>
      <c r="B42" s="14">
        <v>1155000000</v>
      </c>
      <c r="C42" s="14">
        <v>1150000000</v>
      </c>
      <c r="D42" s="14">
        <v>1155000000</v>
      </c>
      <c r="E42" s="14">
        <v>1212750000</v>
      </c>
      <c r="F42" s="14">
        <v>1212750000</v>
      </c>
      <c r="G42" s="18">
        <v>1212750000</v>
      </c>
      <c r="H42" s="16">
        <v>1212750000</v>
      </c>
      <c r="I42" s="14"/>
    </row>
    <row r="43" spans="1:9" ht="15.75" customHeight="1" x14ac:dyDescent="0.25">
      <c r="A43" s="2" t="s">
        <v>72</v>
      </c>
      <c r="B43" s="14">
        <v>724782034</v>
      </c>
      <c r="C43" s="14">
        <v>724782034</v>
      </c>
      <c r="D43" s="14">
        <v>724782034</v>
      </c>
      <c r="E43" s="14">
        <v>724782034</v>
      </c>
      <c r="F43" s="14">
        <v>724782034</v>
      </c>
      <c r="G43" s="18">
        <v>724782034</v>
      </c>
      <c r="H43" s="16">
        <v>724782034</v>
      </c>
      <c r="I43" s="14"/>
    </row>
    <row r="44" spans="1:9" ht="15.75" customHeight="1" x14ac:dyDescent="0.25">
      <c r="A44" s="2" t="s">
        <v>74</v>
      </c>
      <c r="B44" s="14">
        <v>617743599</v>
      </c>
      <c r="C44" s="14">
        <v>648652080</v>
      </c>
      <c r="D44" s="14">
        <v>722374874</v>
      </c>
      <c r="E44" s="14">
        <v>695989616</v>
      </c>
      <c r="F44" s="14">
        <v>725513706</v>
      </c>
      <c r="G44" s="16">
        <v>762254565</v>
      </c>
      <c r="H44" s="16">
        <v>773172087</v>
      </c>
      <c r="I44" s="14"/>
    </row>
    <row r="45" spans="1:9" ht="15.75" customHeight="1" x14ac:dyDescent="0.25">
      <c r="A45" s="29" t="s">
        <v>77</v>
      </c>
      <c r="B45" s="14"/>
      <c r="C45" s="14"/>
      <c r="D45" s="14"/>
      <c r="E45" s="14"/>
      <c r="F45" s="14"/>
      <c r="G45" s="16">
        <v>978015715</v>
      </c>
      <c r="H45" s="16">
        <v>977867832</v>
      </c>
      <c r="I45" s="14"/>
    </row>
    <row r="46" spans="1:9" ht="15.75" customHeight="1" x14ac:dyDescent="0.25">
      <c r="A46" s="29" t="s">
        <v>79</v>
      </c>
      <c r="B46" s="14">
        <v>984448607</v>
      </c>
      <c r="C46" s="14">
        <v>983652080</v>
      </c>
      <c r="D46" s="14">
        <v>981749689</v>
      </c>
      <c r="E46" s="14">
        <v>980900352</v>
      </c>
      <c r="F46" s="14">
        <v>979930661</v>
      </c>
      <c r="G46" s="18"/>
      <c r="H46" s="14"/>
      <c r="I46" s="14"/>
    </row>
    <row r="47" spans="1:9" ht="15.75" customHeight="1" x14ac:dyDescent="0.25">
      <c r="A47" s="1"/>
      <c r="B47" s="20">
        <f t="shared" ref="B47:H47" si="6">SUM(B42:B46)</f>
        <v>3481974240</v>
      </c>
      <c r="C47" s="20">
        <f t="shared" si="6"/>
        <v>3507086194</v>
      </c>
      <c r="D47" s="20">
        <f t="shared" si="6"/>
        <v>3583906597</v>
      </c>
      <c r="E47" s="20">
        <f t="shared" si="6"/>
        <v>3614422002</v>
      </c>
      <c r="F47" s="20">
        <f t="shared" si="6"/>
        <v>3642976401</v>
      </c>
      <c r="G47" s="20">
        <f t="shared" si="6"/>
        <v>3677802314</v>
      </c>
      <c r="H47" s="20">
        <f t="shared" si="6"/>
        <v>3688571953</v>
      </c>
      <c r="I47" s="14"/>
    </row>
    <row r="48" spans="1:9" ht="15.75" customHeight="1" x14ac:dyDescent="0.25">
      <c r="A48" s="1"/>
      <c r="B48" s="22"/>
      <c r="C48" s="22"/>
      <c r="D48" s="22"/>
      <c r="E48" s="22"/>
      <c r="F48" s="22"/>
      <c r="G48" s="18"/>
      <c r="H48" s="14"/>
      <c r="I48" s="14"/>
    </row>
    <row r="49" spans="1:26" ht="15.75" customHeight="1" x14ac:dyDescent="0.25">
      <c r="A49" s="1"/>
      <c r="B49" s="24">
        <f t="shared" ref="B49:H49" si="7">B47+B39</f>
        <v>5870443583</v>
      </c>
      <c r="C49" s="24">
        <f t="shared" si="7"/>
        <v>6362050430</v>
      </c>
      <c r="D49" s="24">
        <f t="shared" si="7"/>
        <v>6805306161</v>
      </c>
      <c r="E49" s="24">
        <f t="shared" si="7"/>
        <v>6421868357</v>
      </c>
      <c r="F49" s="24">
        <f t="shared" si="7"/>
        <v>6085356389</v>
      </c>
      <c r="G49" s="24">
        <f t="shared" si="7"/>
        <v>6061503805</v>
      </c>
      <c r="H49" s="24">
        <f t="shared" si="7"/>
        <v>6134873148</v>
      </c>
      <c r="I49" s="14"/>
    </row>
    <row r="50" spans="1:26" ht="15.75" customHeight="1" x14ac:dyDescent="0.25">
      <c r="B50" s="14"/>
      <c r="C50" s="14"/>
      <c r="D50" s="14"/>
      <c r="E50" s="14"/>
      <c r="F50" s="14"/>
      <c r="G50" s="18"/>
      <c r="H50" s="14"/>
      <c r="I50" s="14"/>
    </row>
    <row r="51" spans="1:26" ht="15.75" customHeight="1" x14ac:dyDescent="0.25">
      <c r="A51" s="13" t="s">
        <v>82</v>
      </c>
      <c r="B51" s="30">
        <f t="shared" ref="B51:H51" si="8">B47/(B42/10)</f>
        <v>30.146963116883118</v>
      </c>
      <c r="C51" s="30">
        <f t="shared" si="8"/>
        <v>30.496401686956521</v>
      </c>
      <c r="D51" s="30">
        <f t="shared" si="8"/>
        <v>31.029494346320348</v>
      </c>
      <c r="E51" s="30">
        <f t="shared" si="8"/>
        <v>29.803520940012369</v>
      </c>
      <c r="F51" s="30">
        <f t="shared" si="8"/>
        <v>30.038972591218304</v>
      </c>
      <c r="G51" s="30">
        <f t="shared" si="8"/>
        <v>30.326137406720264</v>
      </c>
      <c r="H51" s="30">
        <f t="shared" si="8"/>
        <v>30.414940861678005</v>
      </c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3" t="s">
        <v>83</v>
      </c>
      <c r="B52" s="14">
        <f t="shared" ref="B52:H52" si="9">B42/10</f>
        <v>115500000</v>
      </c>
      <c r="C52" s="14">
        <f t="shared" si="9"/>
        <v>115000000</v>
      </c>
      <c r="D52" s="14">
        <f t="shared" si="9"/>
        <v>115500000</v>
      </c>
      <c r="E52" s="14">
        <f t="shared" si="9"/>
        <v>121275000</v>
      </c>
      <c r="F52" s="14">
        <f t="shared" si="9"/>
        <v>121275000</v>
      </c>
      <c r="G52" s="14">
        <f t="shared" si="9"/>
        <v>121275000</v>
      </c>
      <c r="H52" s="14">
        <f t="shared" si="9"/>
        <v>121275000</v>
      </c>
      <c r="I52" s="14"/>
    </row>
    <row r="53" spans="1:26" ht="15.75" customHeight="1" x14ac:dyDescent="0.25">
      <c r="G53" s="14"/>
      <c r="H53" s="14"/>
      <c r="I53" s="14"/>
    </row>
    <row r="54" spans="1:26" ht="15.75" customHeight="1" x14ac:dyDescent="0.25">
      <c r="G54" s="14"/>
      <c r="H54" s="14"/>
      <c r="I54" s="14"/>
    </row>
    <row r="55" spans="1:26" ht="15.75" customHeight="1" x14ac:dyDescent="0.25">
      <c r="G55" s="14"/>
      <c r="H55" s="14"/>
      <c r="I55" s="14"/>
    </row>
    <row r="56" spans="1:26" ht="15.75" customHeight="1" x14ac:dyDescent="0.25">
      <c r="G56" s="14"/>
      <c r="H56" s="14"/>
      <c r="I56" s="14"/>
    </row>
    <row r="57" spans="1:26" ht="15.75" customHeight="1" x14ac:dyDescent="0.25">
      <c r="G57" s="14"/>
      <c r="H57" s="14"/>
      <c r="I57" s="14"/>
    </row>
    <row r="58" spans="1:26" ht="15.75" customHeight="1" x14ac:dyDescent="0.25">
      <c r="G58" s="14"/>
      <c r="H58" s="14"/>
      <c r="I58" s="14"/>
    </row>
    <row r="59" spans="1:26" ht="15.75" customHeight="1" x14ac:dyDescent="0.25">
      <c r="G59" s="14"/>
      <c r="H59" s="14"/>
      <c r="I59" s="14"/>
    </row>
    <row r="60" spans="1:26" ht="15.75" customHeight="1" x14ac:dyDescent="0.25">
      <c r="G60" s="14"/>
      <c r="H60" s="14"/>
      <c r="I60" s="14"/>
    </row>
    <row r="61" spans="1:26" ht="15.75" customHeight="1" x14ac:dyDescent="0.25">
      <c r="G61" s="14"/>
      <c r="H61" s="14"/>
      <c r="I61" s="14"/>
    </row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6" width="12.5" customWidth="1"/>
    <col min="7" max="7" width="12.25" customWidth="1"/>
    <col min="8" max="8" width="12.12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1</v>
      </c>
    </row>
    <row r="3" spans="1:26" ht="17.25" customHeight="1" x14ac:dyDescent="0.25">
      <c r="A3" s="2" t="s">
        <v>2</v>
      </c>
    </row>
    <row r="4" spans="1:26" ht="17.25" customHeight="1" x14ac:dyDescent="0.25">
      <c r="B4" s="4"/>
      <c r="C4" s="4"/>
      <c r="D4" s="4"/>
      <c r="E4" s="4"/>
      <c r="F4" s="4"/>
    </row>
    <row r="5" spans="1:26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7" t="s">
        <v>7</v>
      </c>
      <c r="H5" s="9" t="s">
        <v>5</v>
      </c>
    </row>
    <row r="6" spans="1:26" x14ac:dyDescent="0.25">
      <c r="B6" s="11">
        <v>43100</v>
      </c>
      <c r="C6" s="11">
        <v>43190</v>
      </c>
      <c r="D6" s="11">
        <v>43373</v>
      </c>
      <c r="E6" s="11">
        <v>43465</v>
      </c>
      <c r="F6" s="11">
        <v>43555</v>
      </c>
      <c r="G6" s="12">
        <v>43738</v>
      </c>
      <c r="H6" s="12">
        <v>43830</v>
      </c>
    </row>
    <row r="7" spans="1:26" x14ac:dyDescent="0.25">
      <c r="B7" s="11"/>
      <c r="C7" s="11"/>
      <c r="D7" s="11"/>
      <c r="E7" s="11"/>
      <c r="F7" s="11"/>
    </row>
    <row r="8" spans="1:26" x14ac:dyDescent="0.25">
      <c r="A8" s="13" t="s">
        <v>10</v>
      </c>
      <c r="B8" s="14">
        <v>680192718</v>
      </c>
      <c r="C8" s="14">
        <v>962700996</v>
      </c>
      <c r="D8" s="14">
        <v>416384648</v>
      </c>
      <c r="E8" s="14">
        <v>886064047</v>
      </c>
      <c r="F8" s="14">
        <v>1304491430</v>
      </c>
      <c r="G8" s="16">
        <v>240641133</v>
      </c>
      <c r="H8" s="16">
        <v>497760468</v>
      </c>
      <c r="I8" s="14"/>
      <c r="J8" s="14"/>
      <c r="K8" s="14"/>
    </row>
    <row r="9" spans="1:26" x14ac:dyDescent="0.25">
      <c r="A9" s="2" t="s">
        <v>14</v>
      </c>
      <c r="B9" s="14">
        <v>553461139</v>
      </c>
      <c r="C9" s="14">
        <v>778155737</v>
      </c>
      <c r="D9" s="14">
        <v>337070925</v>
      </c>
      <c r="E9" s="14">
        <v>720711481</v>
      </c>
      <c r="F9" s="14">
        <v>1064775432</v>
      </c>
      <c r="G9" s="16">
        <v>182728501</v>
      </c>
      <c r="H9" s="16">
        <v>396253515</v>
      </c>
      <c r="I9" s="18"/>
      <c r="J9" s="18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13" t="s">
        <v>19</v>
      </c>
      <c r="B10" s="21">
        <f t="shared" ref="B10:F10" si="0">B8-B9</f>
        <v>126731579</v>
      </c>
      <c r="C10" s="21">
        <f t="shared" si="0"/>
        <v>184545259</v>
      </c>
      <c r="D10" s="21">
        <f t="shared" si="0"/>
        <v>79313723</v>
      </c>
      <c r="E10" s="21">
        <f t="shared" si="0"/>
        <v>165352566</v>
      </c>
      <c r="F10" s="21">
        <f t="shared" si="0"/>
        <v>239715998</v>
      </c>
      <c r="G10" s="21">
        <f>G8-G9-1</f>
        <v>57912631</v>
      </c>
      <c r="H10" s="21">
        <f>H8-H9</f>
        <v>101506953</v>
      </c>
      <c r="I10" s="18"/>
      <c r="J10" s="18"/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1"/>
      <c r="B11" s="22"/>
      <c r="C11" s="22"/>
      <c r="D11" s="22"/>
      <c r="E11" s="22"/>
      <c r="F11" s="22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13" t="s">
        <v>27</v>
      </c>
      <c r="B12" s="22">
        <f t="shared" ref="B12:H12" si="1">SUM(B13:B14)</f>
        <v>48979387</v>
      </c>
      <c r="C12" s="22">
        <f t="shared" si="1"/>
        <v>72701320</v>
      </c>
      <c r="D12" s="22">
        <f t="shared" si="1"/>
        <v>26340642</v>
      </c>
      <c r="E12" s="22">
        <f t="shared" si="1"/>
        <v>57866115</v>
      </c>
      <c r="F12" s="22">
        <f t="shared" si="1"/>
        <v>83573754</v>
      </c>
      <c r="G12" s="22">
        <f t="shared" si="1"/>
        <v>21761940</v>
      </c>
      <c r="H12" s="22">
        <f t="shared" si="1"/>
        <v>42456745</v>
      </c>
      <c r="I12" s="18"/>
      <c r="J12" s="18"/>
      <c r="K12" s="18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23" t="s">
        <v>32</v>
      </c>
      <c r="B13" s="14">
        <v>30605986</v>
      </c>
      <c r="C13" s="14">
        <v>45658284</v>
      </c>
      <c r="D13" s="14">
        <v>15894855</v>
      </c>
      <c r="E13" s="14">
        <v>34673632</v>
      </c>
      <c r="F13" s="14">
        <v>52013847</v>
      </c>
      <c r="G13" s="16">
        <v>14755936</v>
      </c>
      <c r="H13" s="16">
        <v>28502516</v>
      </c>
      <c r="I13" s="18"/>
      <c r="J13" s="18"/>
      <c r="K13" s="1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23" t="s">
        <v>35</v>
      </c>
      <c r="B14" s="14">
        <v>18373401</v>
      </c>
      <c r="C14" s="14">
        <v>27043036</v>
      </c>
      <c r="D14" s="14">
        <v>10445787</v>
      </c>
      <c r="E14" s="14">
        <v>23192483</v>
      </c>
      <c r="F14" s="14">
        <v>31559907</v>
      </c>
      <c r="G14" s="16">
        <v>7006004</v>
      </c>
      <c r="H14" s="16">
        <v>13954229</v>
      </c>
      <c r="I14" s="18"/>
      <c r="J14" s="18"/>
      <c r="K14" s="1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23"/>
      <c r="B15" s="14"/>
      <c r="C15" s="14"/>
      <c r="D15" s="14"/>
      <c r="E15" s="14"/>
      <c r="F15" s="14"/>
      <c r="G15" s="18"/>
      <c r="H15" s="18"/>
      <c r="I15" s="18"/>
      <c r="J15" s="18"/>
      <c r="K15" s="1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13" t="s">
        <v>39</v>
      </c>
      <c r="B16" s="21">
        <f t="shared" ref="B16:H16" si="2">B10-B12</f>
        <v>77752192</v>
      </c>
      <c r="C16" s="21">
        <f t="shared" si="2"/>
        <v>111843939</v>
      </c>
      <c r="D16" s="21">
        <f t="shared" si="2"/>
        <v>52973081</v>
      </c>
      <c r="E16" s="21">
        <f t="shared" si="2"/>
        <v>107486451</v>
      </c>
      <c r="F16" s="21">
        <f t="shared" si="2"/>
        <v>156142244</v>
      </c>
      <c r="G16" s="21">
        <f t="shared" si="2"/>
        <v>36150691</v>
      </c>
      <c r="H16" s="21">
        <f t="shared" si="2"/>
        <v>59050208</v>
      </c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27" t="s">
        <v>42</v>
      </c>
      <c r="B17" s="22"/>
      <c r="C17" s="22"/>
      <c r="D17" s="22"/>
      <c r="E17" s="22"/>
      <c r="F17" s="22"/>
      <c r="G17" s="18"/>
      <c r="H17" s="18"/>
      <c r="I17" s="18"/>
      <c r="J17" s="18"/>
      <c r="K17" s="18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23" t="s">
        <v>47</v>
      </c>
      <c r="B18" s="14">
        <v>49264725</v>
      </c>
      <c r="C18" s="14">
        <v>72506626</v>
      </c>
      <c r="D18" s="14">
        <v>30214739</v>
      </c>
      <c r="E18" s="14">
        <v>62590200</v>
      </c>
      <c r="F18" s="14">
        <v>97776552</v>
      </c>
      <c r="G18" s="16">
        <v>34210118</v>
      </c>
      <c r="H18" s="16">
        <v>49515146</v>
      </c>
      <c r="I18" s="18"/>
      <c r="J18" s="18"/>
      <c r="K18" s="18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23" t="s">
        <v>50</v>
      </c>
      <c r="B19" s="14">
        <v>51279510</v>
      </c>
      <c r="C19" s="14">
        <v>80314614</v>
      </c>
      <c r="D19" s="14">
        <v>30723171</v>
      </c>
      <c r="E19" s="14">
        <v>55927736</v>
      </c>
      <c r="F19" s="14">
        <v>78053422</v>
      </c>
      <c r="G19" s="16">
        <v>33506855</v>
      </c>
      <c r="H19" s="16">
        <v>38925677</v>
      </c>
      <c r="I19" s="18"/>
      <c r="J19" s="18"/>
      <c r="K19" s="18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13" t="s">
        <v>53</v>
      </c>
      <c r="B20" s="21">
        <f t="shared" ref="B20:H20" si="3">B16-B18+B19</f>
        <v>79766977</v>
      </c>
      <c r="C20" s="21">
        <f t="shared" si="3"/>
        <v>119651927</v>
      </c>
      <c r="D20" s="21">
        <f t="shared" si="3"/>
        <v>53481513</v>
      </c>
      <c r="E20" s="21">
        <f t="shared" si="3"/>
        <v>100823987</v>
      </c>
      <c r="F20" s="21">
        <f t="shared" si="3"/>
        <v>136419114</v>
      </c>
      <c r="G20" s="21">
        <f t="shared" si="3"/>
        <v>35447428</v>
      </c>
      <c r="H20" s="21">
        <f t="shared" si="3"/>
        <v>48460739</v>
      </c>
      <c r="I20" s="14"/>
      <c r="J20" s="14"/>
      <c r="K20" s="14"/>
    </row>
    <row r="21" spans="1:26" ht="15.75" customHeight="1" x14ac:dyDescent="0.25">
      <c r="A21" s="23" t="s">
        <v>61</v>
      </c>
      <c r="B21" s="14">
        <v>3988349</v>
      </c>
      <c r="C21" s="14">
        <v>5982596</v>
      </c>
      <c r="D21" s="14">
        <v>2674076</v>
      </c>
      <c r="E21" s="14">
        <v>5041199</v>
      </c>
      <c r="F21" s="14">
        <v>6820956</v>
      </c>
      <c r="G21" s="16">
        <v>1772371</v>
      </c>
      <c r="H21" s="16">
        <v>2423037</v>
      </c>
      <c r="I21" s="14"/>
      <c r="J21" s="14"/>
      <c r="K21" s="14"/>
    </row>
    <row r="22" spans="1:26" ht="15.75" customHeight="1" x14ac:dyDescent="0.25">
      <c r="A22" s="13" t="s">
        <v>62</v>
      </c>
      <c r="B22" s="21">
        <f t="shared" ref="B22:H22" si="4">B20-B21</f>
        <v>75778628</v>
      </c>
      <c r="C22" s="21">
        <f t="shared" si="4"/>
        <v>113669331</v>
      </c>
      <c r="D22" s="21">
        <f t="shared" si="4"/>
        <v>50807437</v>
      </c>
      <c r="E22" s="21">
        <f t="shared" si="4"/>
        <v>95782788</v>
      </c>
      <c r="F22" s="21">
        <f t="shared" si="4"/>
        <v>129598158</v>
      </c>
      <c r="G22" s="21">
        <f t="shared" si="4"/>
        <v>33675057</v>
      </c>
      <c r="H22" s="21">
        <f t="shared" si="4"/>
        <v>46037702</v>
      </c>
      <c r="I22" s="14"/>
      <c r="J22" s="14"/>
      <c r="K22" s="14"/>
    </row>
    <row r="23" spans="1:26" ht="15.75" customHeight="1" x14ac:dyDescent="0.25">
      <c r="A23" s="17" t="s">
        <v>65</v>
      </c>
      <c r="B23" s="22">
        <f t="shared" ref="B23:H23" si="5">SUM(B24:B25)</f>
        <v>-15846228</v>
      </c>
      <c r="C23" s="22">
        <f t="shared" si="5"/>
        <v>-22948639</v>
      </c>
      <c r="D23" s="22">
        <f t="shared" si="5"/>
        <v>-10090904</v>
      </c>
      <c r="E23" s="22">
        <f t="shared" si="5"/>
        <v>-18764540</v>
      </c>
      <c r="F23" s="22">
        <f t="shared" si="5"/>
        <v>-25698723</v>
      </c>
      <c r="G23" s="22">
        <f t="shared" si="5"/>
        <v>-19437468</v>
      </c>
      <c r="H23" s="22">
        <f t="shared" si="5"/>
        <v>-21731929</v>
      </c>
      <c r="I23" s="14"/>
      <c r="J23" s="14"/>
      <c r="K23" s="14"/>
    </row>
    <row r="24" spans="1:26" ht="15.75" customHeight="1" x14ac:dyDescent="0.25">
      <c r="A24" s="4" t="s">
        <v>66</v>
      </c>
      <c r="B24" s="14">
        <v>-15413944</v>
      </c>
      <c r="C24" s="14">
        <v>-22172388</v>
      </c>
      <c r="D24" s="14">
        <v>-9947603</v>
      </c>
      <c r="E24" s="14">
        <v>-20698487</v>
      </c>
      <c r="F24" s="14">
        <v>-29635058</v>
      </c>
      <c r="G24" s="16">
        <v>-19466768</v>
      </c>
      <c r="H24" s="16">
        <v>-21373121</v>
      </c>
      <c r="I24" s="14"/>
      <c r="J24" s="14"/>
      <c r="K24" s="14"/>
    </row>
    <row r="25" spans="1:26" ht="15.75" customHeight="1" x14ac:dyDescent="0.25">
      <c r="A25" s="4" t="s">
        <v>68</v>
      </c>
      <c r="B25" s="14">
        <v>-432284</v>
      </c>
      <c r="C25" s="14">
        <v>-776251</v>
      </c>
      <c r="D25" s="14">
        <v>-143301</v>
      </c>
      <c r="E25" s="14">
        <v>1933947</v>
      </c>
      <c r="F25" s="14">
        <v>3936335</v>
      </c>
      <c r="G25" s="16">
        <v>29300</v>
      </c>
      <c r="H25" s="16">
        <v>-358808</v>
      </c>
      <c r="I25" s="14"/>
      <c r="J25" s="14"/>
      <c r="K25" s="14"/>
    </row>
    <row r="26" spans="1:26" ht="15.75" customHeight="1" x14ac:dyDescent="0.25">
      <c r="A26" s="13" t="s">
        <v>69</v>
      </c>
      <c r="B26" s="20">
        <f t="shared" ref="B26:H26" si="6">SUM(B22:B23)</f>
        <v>59932400</v>
      </c>
      <c r="C26" s="20">
        <f t="shared" si="6"/>
        <v>90720692</v>
      </c>
      <c r="D26" s="20">
        <f t="shared" si="6"/>
        <v>40716533</v>
      </c>
      <c r="E26" s="20">
        <f t="shared" si="6"/>
        <v>77018248</v>
      </c>
      <c r="F26" s="20">
        <f t="shared" si="6"/>
        <v>103899435</v>
      </c>
      <c r="G26" s="20">
        <f t="shared" si="6"/>
        <v>14237589</v>
      </c>
      <c r="H26" s="20">
        <f t="shared" si="6"/>
        <v>24305773</v>
      </c>
      <c r="I26" s="14"/>
      <c r="J26" s="14"/>
      <c r="K26" s="14"/>
    </row>
    <row r="27" spans="1:26" ht="15.75" customHeight="1" x14ac:dyDescent="0.25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26" ht="15.75" customHeight="1" x14ac:dyDescent="0.25">
      <c r="A28" s="1"/>
      <c r="B28" s="14"/>
      <c r="C28" s="14"/>
      <c r="D28" s="14"/>
      <c r="E28" s="28"/>
      <c r="F28" s="14"/>
      <c r="G28" s="14"/>
      <c r="H28" s="14"/>
      <c r="I28" s="14"/>
      <c r="J28" s="14"/>
      <c r="K28" s="14"/>
    </row>
    <row r="29" spans="1:26" ht="15.75" customHeight="1" x14ac:dyDescent="0.25">
      <c r="A29" s="13" t="s">
        <v>75</v>
      </c>
      <c r="B29" s="30">
        <f>B26/('1'!B42/10)</f>
        <v>0.51889523809523808</v>
      </c>
      <c r="C29" s="30">
        <f>C26/('1'!C42/10)</f>
        <v>0.78887558260869561</v>
      </c>
      <c r="D29" s="30">
        <f>D26/('1'!D42/10)</f>
        <v>0.35252409523809525</v>
      </c>
      <c r="E29" s="30">
        <f>E26/('1'!E42/10)</f>
        <v>0.63507110286538859</v>
      </c>
      <c r="F29" s="30">
        <f>F26/('1'!F42/10)</f>
        <v>0.85672591218305505</v>
      </c>
      <c r="G29" s="30">
        <f>G26/('1'!G42/10)</f>
        <v>0.11739920841063699</v>
      </c>
      <c r="H29" s="30">
        <f>H26/('1'!H42/10)</f>
        <v>0.20041866007008863</v>
      </c>
      <c r="I29" s="18"/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7" t="s">
        <v>81</v>
      </c>
      <c r="B30" s="14">
        <f>'1'!B42/10</f>
        <v>115500000</v>
      </c>
      <c r="C30" s="14">
        <f>'1'!C42/10</f>
        <v>115000000</v>
      </c>
      <c r="D30" s="14">
        <f>'1'!D42/10</f>
        <v>115500000</v>
      </c>
      <c r="E30" s="14">
        <f>'1'!E42/10</f>
        <v>121275000</v>
      </c>
      <c r="F30" s="14">
        <f>'1'!F42/10</f>
        <v>121275000</v>
      </c>
      <c r="G30" s="14">
        <f>'1'!G42/10</f>
        <v>121275000</v>
      </c>
      <c r="H30" s="14">
        <f>'1'!H42/10</f>
        <v>121275000</v>
      </c>
      <c r="I30" s="14"/>
      <c r="J30" s="14"/>
      <c r="K30" s="14"/>
    </row>
    <row r="31" spans="1:26" ht="15.75" customHeight="1" x14ac:dyDescent="0.25">
      <c r="G31" s="14"/>
      <c r="H31" s="14"/>
      <c r="I31" s="14"/>
      <c r="J31" s="14"/>
      <c r="K31" s="14"/>
    </row>
    <row r="32" spans="1:26" ht="15.75" customHeight="1" x14ac:dyDescent="0.25">
      <c r="G32" s="14"/>
      <c r="H32" s="14"/>
      <c r="I32" s="14"/>
      <c r="J32" s="14"/>
      <c r="K32" s="14"/>
    </row>
    <row r="33" spans="7:11" ht="15.75" customHeight="1" x14ac:dyDescent="0.25">
      <c r="G33" s="14"/>
      <c r="H33" s="14"/>
      <c r="I33" s="14"/>
      <c r="J33" s="14"/>
      <c r="K33" s="14"/>
    </row>
    <row r="34" spans="7:11" ht="15.75" customHeight="1" x14ac:dyDescent="0.25">
      <c r="G34" s="14"/>
      <c r="H34" s="14"/>
      <c r="I34" s="14"/>
      <c r="J34" s="14"/>
      <c r="K34" s="14"/>
    </row>
    <row r="35" spans="7:11" ht="15.75" customHeight="1" x14ac:dyDescent="0.25">
      <c r="G35" s="14"/>
      <c r="H35" s="14"/>
      <c r="I35" s="14"/>
      <c r="J35" s="14"/>
      <c r="K35" s="14"/>
    </row>
    <row r="36" spans="7:11" ht="15.75" customHeight="1" x14ac:dyDescent="0.25">
      <c r="G36" s="14"/>
      <c r="H36" s="14"/>
      <c r="I36" s="14"/>
      <c r="J36" s="14"/>
      <c r="K36" s="14"/>
    </row>
    <row r="37" spans="7:11" ht="15.75" customHeight="1" x14ac:dyDescent="0.25">
      <c r="G37" s="14"/>
      <c r="H37" s="14"/>
      <c r="I37" s="14"/>
      <c r="J37" s="14"/>
      <c r="K37" s="14"/>
    </row>
    <row r="38" spans="7:11" ht="15.75" customHeight="1" x14ac:dyDescent="0.25">
      <c r="G38" s="14"/>
      <c r="H38" s="14"/>
      <c r="I38" s="14"/>
      <c r="J38" s="14"/>
      <c r="K38" s="14"/>
    </row>
    <row r="39" spans="7:11" ht="15.75" customHeight="1" x14ac:dyDescent="0.25">
      <c r="G39" s="14"/>
      <c r="H39" s="14"/>
      <c r="I39" s="14"/>
      <c r="J39" s="14"/>
      <c r="K39" s="14"/>
    </row>
    <row r="40" spans="7:11" ht="15.75" customHeight="1" x14ac:dyDescent="0.25">
      <c r="G40" s="14"/>
      <c r="H40" s="14"/>
      <c r="I40" s="14"/>
      <c r="J40" s="14"/>
      <c r="K40" s="14"/>
    </row>
    <row r="41" spans="7:11" ht="15.75" customHeight="1" x14ac:dyDescent="0.25">
      <c r="G41" s="14"/>
      <c r="H41" s="14"/>
      <c r="I41" s="14"/>
      <c r="J41" s="14"/>
      <c r="K41" s="14"/>
    </row>
    <row r="42" spans="7:11" ht="15.75" customHeight="1" x14ac:dyDescent="0.25">
      <c r="G42" s="14"/>
      <c r="H42" s="14"/>
      <c r="I42" s="14"/>
      <c r="J42" s="14"/>
      <c r="K42" s="14"/>
    </row>
    <row r="43" spans="7:11" ht="15.75" customHeight="1" x14ac:dyDescent="0.25">
      <c r="G43" s="14"/>
      <c r="H43" s="14"/>
      <c r="I43" s="14"/>
      <c r="J43" s="14"/>
      <c r="K43" s="14"/>
    </row>
    <row r="44" spans="7:11" ht="15.75" customHeight="1" x14ac:dyDescent="0.2"/>
    <row r="45" spans="7:11" ht="15.75" customHeight="1" x14ac:dyDescent="0.2"/>
    <row r="46" spans="7:11" ht="15.75" customHeight="1" x14ac:dyDescent="0.2"/>
    <row r="47" spans="7:11" ht="15.75" customHeight="1" x14ac:dyDescent="0.2"/>
    <row r="48" spans="7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2.625" defaultRowHeight="15" customHeight="1" x14ac:dyDescent="0.2"/>
  <cols>
    <col min="1" max="1" width="43.75" customWidth="1"/>
    <col min="2" max="2" width="13.5" customWidth="1"/>
    <col min="3" max="4" width="15.5" customWidth="1"/>
    <col min="5" max="5" width="15" customWidth="1"/>
    <col min="6" max="6" width="12.625" customWidth="1"/>
    <col min="7" max="7" width="12.125" customWidth="1"/>
    <col min="8" max="8" width="12.875" customWidth="1"/>
    <col min="9" max="26" width="7.625" customWidth="1"/>
  </cols>
  <sheetData>
    <row r="1" spans="1:26" x14ac:dyDescent="0.25">
      <c r="A1" s="1" t="s">
        <v>0</v>
      </c>
    </row>
    <row r="2" spans="1:26" x14ac:dyDescent="0.25">
      <c r="A2" s="1" t="s">
        <v>3</v>
      </c>
    </row>
    <row r="3" spans="1:26" x14ac:dyDescent="0.25">
      <c r="A3" s="2" t="s">
        <v>2</v>
      </c>
    </row>
    <row r="4" spans="1:26" ht="15.75" x14ac:dyDescent="0.25">
      <c r="A4" s="6"/>
      <c r="B4" s="8"/>
      <c r="C4" s="8"/>
      <c r="D4" s="8"/>
      <c r="E4" s="8"/>
      <c r="F4" s="8"/>
    </row>
    <row r="5" spans="1:26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7" t="s">
        <v>7</v>
      </c>
      <c r="H5" s="9" t="s">
        <v>5</v>
      </c>
    </row>
    <row r="6" spans="1:26" x14ac:dyDescent="0.25">
      <c r="B6" s="11">
        <v>43100</v>
      </c>
      <c r="C6" s="11">
        <v>43190</v>
      </c>
      <c r="D6" s="11">
        <v>43373</v>
      </c>
      <c r="E6" s="11">
        <v>43465</v>
      </c>
      <c r="F6" s="11">
        <v>43555</v>
      </c>
      <c r="G6" s="12">
        <v>43738</v>
      </c>
      <c r="H6" s="12">
        <v>43830</v>
      </c>
    </row>
    <row r="7" spans="1:26" x14ac:dyDescent="0.25">
      <c r="A7" s="13" t="s">
        <v>8</v>
      </c>
      <c r="B7" s="14"/>
      <c r="C7" s="14"/>
      <c r="D7" s="14"/>
      <c r="E7" s="14"/>
      <c r="F7" s="14"/>
    </row>
    <row r="8" spans="1:26" x14ac:dyDescent="0.25">
      <c r="A8" s="2" t="s">
        <v>11</v>
      </c>
      <c r="B8" s="14">
        <v>589989827</v>
      </c>
      <c r="C8" s="14">
        <v>828741524</v>
      </c>
      <c r="D8" s="14">
        <v>367392492</v>
      </c>
      <c r="E8" s="14">
        <v>647694977</v>
      </c>
      <c r="F8" s="14">
        <v>1079797586</v>
      </c>
      <c r="G8" s="16">
        <v>245159259</v>
      </c>
      <c r="H8" s="16">
        <v>430213697</v>
      </c>
      <c r="I8" s="14"/>
    </row>
    <row r="9" spans="1:26" x14ac:dyDescent="0.25">
      <c r="A9" s="2" t="s">
        <v>13</v>
      </c>
      <c r="B9" s="14">
        <v>-308091457</v>
      </c>
      <c r="C9" s="14">
        <v>-496388561</v>
      </c>
      <c r="D9" s="14">
        <v>-197918140</v>
      </c>
      <c r="E9" s="14">
        <v>-515533467</v>
      </c>
      <c r="F9" s="14">
        <v>-772935501</v>
      </c>
      <c r="G9" s="16">
        <v>-112968736</v>
      </c>
      <c r="H9" s="16">
        <v>-281684448</v>
      </c>
      <c r="I9" s="14"/>
    </row>
    <row r="10" spans="1:26" x14ac:dyDescent="0.25">
      <c r="A10" s="2" t="s">
        <v>15</v>
      </c>
      <c r="B10" s="14">
        <v>-133985189</v>
      </c>
      <c r="C10" s="14">
        <v>-204137659</v>
      </c>
      <c r="D10" s="14">
        <v>-78407125</v>
      </c>
      <c r="E10" s="14">
        <v>-149310471</v>
      </c>
      <c r="F10" s="14">
        <v>-225190684</v>
      </c>
      <c r="G10" s="16">
        <v>-69945305</v>
      </c>
      <c r="H10" s="16">
        <v>-128755168</v>
      </c>
      <c r="I10" s="14"/>
    </row>
    <row r="11" spans="1:26" x14ac:dyDescent="0.25">
      <c r="A11" s="19" t="s">
        <v>17</v>
      </c>
      <c r="B11" s="14">
        <v>159362176</v>
      </c>
      <c r="C11" s="14">
        <v>125442032</v>
      </c>
      <c r="D11" s="14">
        <v>-72989656</v>
      </c>
      <c r="E11" s="14">
        <v>10213671</v>
      </c>
      <c r="F11" s="14">
        <v>118235519</v>
      </c>
      <c r="G11" s="16">
        <v>22175170</v>
      </c>
      <c r="H11" s="16">
        <v>45896162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 t="s">
        <v>20</v>
      </c>
      <c r="B12" s="14">
        <v>-8249113</v>
      </c>
      <c r="C12" s="14">
        <v>-27982694</v>
      </c>
      <c r="D12" s="14">
        <v>-7158845</v>
      </c>
      <c r="E12" s="14">
        <v>-10989281</v>
      </c>
      <c r="F12" s="14">
        <v>-15083856</v>
      </c>
      <c r="G12" s="16">
        <v>-39272292</v>
      </c>
      <c r="H12" s="16">
        <v>-41666983</v>
      </c>
      <c r="I12" s="14"/>
    </row>
    <row r="13" spans="1:26" x14ac:dyDescent="0.25">
      <c r="A13" s="2" t="s">
        <v>21</v>
      </c>
      <c r="B13" s="14">
        <v>-13313217</v>
      </c>
      <c r="C13" s="14">
        <v>-13313217</v>
      </c>
      <c r="D13" s="14">
        <v>0</v>
      </c>
      <c r="E13" s="14">
        <v>0</v>
      </c>
      <c r="F13" s="14"/>
      <c r="G13" s="14"/>
      <c r="H13" s="14"/>
      <c r="I13" s="14"/>
    </row>
    <row r="14" spans="1:26" x14ac:dyDescent="0.25">
      <c r="A14" s="1"/>
      <c r="B14" s="21">
        <f t="shared" ref="B14:F14" si="0">SUM(B8:B13)</f>
        <v>285713027</v>
      </c>
      <c r="C14" s="21">
        <f t="shared" si="0"/>
        <v>212361425</v>
      </c>
      <c r="D14" s="21">
        <f t="shared" si="0"/>
        <v>10918726</v>
      </c>
      <c r="E14" s="21">
        <f t="shared" si="0"/>
        <v>-17924571</v>
      </c>
      <c r="F14" s="21">
        <f t="shared" si="0"/>
        <v>184823064</v>
      </c>
      <c r="G14" s="21">
        <f>SUM(G8:G13)+1</f>
        <v>45148097</v>
      </c>
      <c r="H14" s="21">
        <f>SUM(H8:H13)</f>
        <v>24003260</v>
      </c>
      <c r="I14" s="14"/>
    </row>
    <row r="15" spans="1:26" x14ac:dyDescent="0.25">
      <c r="B15" s="14"/>
      <c r="C15" s="14"/>
      <c r="D15" s="14"/>
      <c r="E15" s="14"/>
      <c r="F15" s="14"/>
      <c r="G15" s="14"/>
      <c r="H15" s="14"/>
      <c r="I15" s="14"/>
    </row>
    <row r="16" spans="1:26" x14ac:dyDescent="0.25">
      <c r="A16" s="13" t="s">
        <v>31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2" t="s">
        <v>33</v>
      </c>
      <c r="B17" s="14">
        <v>-79779374</v>
      </c>
      <c r="C17" s="14">
        <v>-88052239</v>
      </c>
      <c r="D17" s="14">
        <v>-14030105</v>
      </c>
      <c r="E17" s="14">
        <v>-29602949</v>
      </c>
      <c r="F17" s="14">
        <v>-53059101</v>
      </c>
      <c r="G17" s="16">
        <v>-1513115</v>
      </c>
      <c r="H17" s="16">
        <v>-3240544</v>
      </c>
      <c r="I17" s="14"/>
    </row>
    <row r="18" spans="1:9" x14ac:dyDescent="0.25">
      <c r="A18" s="19" t="s">
        <v>34</v>
      </c>
      <c r="B18" s="14">
        <v>-145939237</v>
      </c>
      <c r="C18" s="14">
        <v>-206349271</v>
      </c>
      <c r="D18" s="14">
        <v>-24381561</v>
      </c>
      <c r="E18" s="14">
        <v>-434835513</v>
      </c>
      <c r="F18" s="14">
        <v>-636557267</v>
      </c>
      <c r="G18" s="14"/>
      <c r="H18" s="14"/>
      <c r="I18" s="14"/>
    </row>
    <row r="19" spans="1:9" x14ac:dyDescent="0.25">
      <c r="A19" s="2" t="s">
        <v>36</v>
      </c>
      <c r="B19" s="14">
        <v>-8606773</v>
      </c>
      <c r="C19" s="14">
        <v>-1609835</v>
      </c>
      <c r="D19" s="14">
        <v>-7441658</v>
      </c>
      <c r="E19" s="14">
        <v>410223675</v>
      </c>
      <c r="F19" s="14">
        <v>588308341</v>
      </c>
      <c r="G19" s="16">
        <v>-30130502</v>
      </c>
      <c r="H19" s="16">
        <v>-30286464</v>
      </c>
      <c r="I19" s="14"/>
    </row>
    <row r="20" spans="1:9" x14ac:dyDescent="0.25">
      <c r="A20" s="2" t="s">
        <v>37</v>
      </c>
      <c r="B20" s="14">
        <v>0</v>
      </c>
      <c r="C20" s="14">
        <v>0</v>
      </c>
      <c r="D20" s="14">
        <v>0</v>
      </c>
      <c r="E20" s="14">
        <v>-8406922</v>
      </c>
      <c r="F20" s="14"/>
      <c r="G20" s="14"/>
      <c r="H20" s="14"/>
      <c r="I20" s="14"/>
    </row>
    <row r="21" spans="1:9" ht="15.75" customHeight="1" x14ac:dyDescent="0.25">
      <c r="A21" s="19" t="s">
        <v>38</v>
      </c>
      <c r="B21" s="14">
        <v>37215571</v>
      </c>
      <c r="C21" s="14">
        <v>54170684</v>
      </c>
      <c r="D21" s="14">
        <v>37643792</v>
      </c>
      <c r="E21" s="14">
        <v>60384706</v>
      </c>
      <c r="F21" s="14">
        <v>90824986</v>
      </c>
      <c r="G21" s="16">
        <v>33506855</v>
      </c>
      <c r="H21" s="16">
        <v>38925677</v>
      </c>
      <c r="I21" s="14"/>
    </row>
    <row r="22" spans="1:9" ht="15.75" customHeight="1" x14ac:dyDescent="0.25">
      <c r="A22" s="1"/>
      <c r="B22" s="21">
        <f t="shared" ref="B22:H22" si="1">SUM(B17:B21)</f>
        <v>-197109813</v>
      </c>
      <c r="C22" s="21">
        <f t="shared" si="1"/>
        <v>-241840661</v>
      </c>
      <c r="D22" s="21">
        <f t="shared" si="1"/>
        <v>-8209532</v>
      </c>
      <c r="E22" s="21">
        <f t="shared" si="1"/>
        <v>-2237003</v>
      </c>
      <c r="F22" s="21">
        <f t="shared" si="1"/>
        <v>-10483041</v>
      </c>
      <c r="G22" s="21">
        <f t="shared" si="1"/>
        <v>1863238</v>
      </c>
      <c r="H22" s="21">
        <f t="shared" si="1"/>
        <v>5398669</v>
      </c>
      <c r="I22" s="14"/>
    </row>
    <row r="23" spans="1:9" ht="15.75" customHeight="1" x14ac:dyDescent="0.25">
      <c r="B23" s="14"/>
      <c r="C23" s="14"/>
      <c r="D23" s="14"/>
      <c r="E23" s="14"/>
      <c r="F23" s="14"/>
      <c r="G23" s="14"/>
      <c r="H23" s="14"/>
      <c r="I23" s="14"/>
    </row>
    <row r="24" spans="1:9" ht="15.75" customHeight="1" x14ac:dyDescent="0.25">
      <c r="A24" s="13" t="s">
        <v>46</v>
      </c>
      <c r="B24" s="14"/>
      <c r="C24" s="14"/>
      <c r="D24" s="14"/>
      <c r="E24" s="14"/>
      <c r="F24" s="14"/>
      <c r="G24" s="14"/>
      <c r="H24" s="14"/>
      <c r="I24" s="14"/>
    </row>
    <row r="25" spans="1:9" ht="15.75" customHeight="1" x14ac:dyDescent="0.25">
      <c r="A25" s="2" t="s">
        <v>48</v>
      </c>
      <c r="B25" s="14">
        <v>56366666</v>
      </c>
      <c r="C25" s="14">
        <v>76811111</v>
      </c>
      <c r="D25" s="14">
        <v>0</v>
      </c>
      <c r="E25" s="14">
        <v>49266666</v>
      </c>
      <c r="F25" s="14">
        <v>686786097</v>
      </c>
      <c r="G25" s="16">
        <v>1077430</v>
      </c>
      <c r="H25" s="16">
        <v>-8298161</v>
      </c>
      <c r="I25" s="14"/>
    </row>
    <row r="26" spans="1:9" ht="15.75" customHeight="1" x14ac:dyDescent="0.25">
      <c r="A26" s="2" t="s">
        <v>49</v>
      </c>
      <c r="B26" s="14">
        <v>23668843</v>
      </c>
      <c r="C26" s="14">
        <v>189895568</v>
      </c>
      <c r="D26" s="14">
        <v>12943272</v>
      </c>
      <c r="E26" s="14">
        <v>-43773674</v>
      </c>
      <c r="F26" s="14">
        <v>-887741605</v>
      </c>
      <c r="G26" s="16">
        <v>-29799693</v>
      </c>
      <c r="H26" s="16">
        <v>-16073002</v>
      </c>
      <c r="I26" s="14"/>
    </row>
    <row r="27" spans="1:9" ht="15.75" customHeight="1" x14ac:dyDescent="0.25">
      <c r="A27" s="19" t="s">
        <v>51</v>
      </c>
      <c r="B27" s="14">
        <v>-103014948</v>
      </c>
      <c r="C27" s="14">
        <v>-109823528</v>
      </c>
      <c r="D27" s="14">
        <v>-2311919</v>
      </c>
      <c r="E27" s="14">
        <v>79253936</v>
      </c>
      <c r="F27" s="14">
        <v>125768289</v>
      </c>
      <c r="G27" s="16">
        <v>-7133908</v>
      </c>
      <c r="H27" s="16">
        <v>11646092</v>
      </c>
      <c r="I27" s="14"/>
    </row>
    <row r="28" spans="1:9" ht="15.75" customHeight="1" x14ac:dyDescent="0.25">
      <c r="A28" s="19" t="s">
        <v>54</v>
      </c>
      <c r="B28" s="14">
        <v>-15676153</v>
      </c>
      <c r="C28" s="14">
        <v>-15676153</v>
      </c>
      <c r="D28" s="14">
        <v>0</v>
      </c>
      <c r="E28" s="14">
        <v>0</v>
      </c>
      <c r="F28" s="14"/>
      <c r="G28" s="14"/>
      <c r="H28" s="14"/>
      <c r="I28" s="14"/>
    </row>
    <row r="29" spans="1:9" ht="15.75" customHeight="1" x14ac:dyDescent="0.25">
      <c r="A29" s="19" t="s">
        <v>56</v>
      </c>
      <c r="B29" s="14">
        <v>-19562</v>
      </c>
      <c r="C29" s="14">
        <v>-40773477</v>
      </c>
      <c r="D29" s="14">
        <v>-667926</v>
      </c>
      <c r="E29" s="14">
        <v>-683480</v>
      </c>
      <c r="F29" s="14">
        <v>-686933</v>
      </c>
      <c r="G29" s="16">
        <v>72904</v>
      </c>
      <c r="H29" s="16">
        <v>72904</v>
      </c>
      <c r="I29" s="14"/>
    </row>
    <row r="30" spans="1:9" ht="15.75" customHeight="1" x14ac:dyDescent="0.25">
      <c r="A30" s="19" t="s">
        <v>59</v>
      </c>
      <c r="B30" s="14">
        <v>-49264725</v>
      </c>
      <c r="C30" s="14">
        <v>-67547420</v>
      </c>
      <c r="D30" s="14">
        <v>-10054269</v>
      </c>
      <c r="E30" s="14">
        <v>-62590200</v>
      </c>
      <c r="F30" s="14">
        <v>-97776552</v>
      </c>
      <c r="G30" s="16">
        <v>-10138259</v>
      </c>
      <c r="H30" s="16">
        <v>-20418877</v>
      </c>
      <c r="I30" s="14"/>
    </row>
    <row r="31" spans="1:9" ht="15.75" customHeight="1" x14ac:dyDescent="0.25">
      <c r="A31" s="1"/>
      <c r="B31" s="21">
        <f t="shared" ref="B31:H31" si="2">SUM(B25:B30)</f>
        <v>-87939879</v>
      </c>
      <c r="C31" s="21">
        <f t="shared" si="2"/>
        <v>32886101</v>
      </c>
      <c r="D31" s="21">
        <f t="shared" si="2"/>
        <v>-90842</v>
      </c>
      <c r="E31" s="21">
        <f t="shared" si="2"/>
        <v>21473248</v>
      </c>
      <c r="F31" s="21">
        <f t="shared" si="2"/>
        <v>-173650704</v>
      </c>
      <c r="G31" s="21">
        <f t="shared" si="2"/>
        <v>-45921526</v>
      </c>
      <c r="H31" s="21">
        <f t="shared" si="2"/>
        <v>-33071044</v>
      </c>
      <c r="I31" s="14"/>
    </row>
    <row r="32" spans="1:9" ht="15.75" customHeight="1" x14ac:dyDescent="0.25">
      <c r="B32" s="22"/>
      <c r="C32" s="22"/>
      <c r="D32" s="22"/>
      <c r="E32" s="22"/>
      <c r="F32" s="22"/>
      <c r="G32" s="14"/>
      <c r="H32" s="14"/>
      <c r="I32" s="14"/>
    </row>
    <row r="33" spans="1:26" ht="15.75" customHeight="1" x14ac:dyDescent="0.25">
      <c r="A33" s="1" t="s">
        <v>67</v>
      </c>
      <c r="B33" s="22">
        <f t="shared" ref="B33:E33" si="3">B14+B22+B31</f>
        <v>663335</v>
      </c>
      <c r="C33" s="22">
        <f t="shared" si="3"/>
        <v>3406865</v>
      </c>
      <c r="D33" s="22">
        <f t="shared" si="3"/>
        <v>2618352</v>
      </c>
      <c r="E33" s="22">
        <f t="shared" si="3"/>
        <v>1311674</v>
      </c>
      <c r="F33" s="22">
        <f t="shared" ref="F33:H33" si="4">F14+F22+F31+F34</f>
        <v>689319</v>
      </c>
      <c r="G33" s="22">
        <f t="shared" si="4"/>
        <v>1089809</v>
      </c>
      <c r="H33" s="22">
        <f t="shared" si="4"/>
        <v>-3669115</v>
      </c>
      <c r="I33" s="14"/>
    </row>
    <row r="34" spans="1:26" ht="15.75" customHeight="1" x14ac:dyDescent="0.25">
      <c r="A34" s="27" t="s">
        <v>73</v>
      </c>
      <c r="B34" s="22"/>
      <c r="C34" s="22"/>
      <c r="D34" s="22"/>
      <c r="E34" s="22"/>
      <c r="F34" s="14"/>
      <c r="G34" s="14"/>
      <c r="H34" s="14"/>
      <c r="I34" s="14"/>
    </row>
    <row r="35" spans="1:26" ht="15.75" customHeight="1" x14ac:dyDescent="0.25">
      <c r="A35" s="27" t="s">
        <v>76</v>
      </c>
      <c r="B35" s="14">
        <v>5281399</v>
      </c>
      <c r="C35" s="14">
        <v>5281399</v>
      </c>
      <c r="D35" s="14">
        <v>7518937</v>
      </c>
      <c r="E35" s="14">
        <v>7518937</v>
      </c>
      <c r="F35" s="14">
        <v>7518937</v>
      </c>
      <c r="G35" s="16">
        <v>7397869</v>
      </c>
      <c r="H35" s="16">
        <v>7397869</v>
      </c>
      <c r="I35" s="14"/>
    </row>
    <row r="36" spans="1:26" ht="15.75" customHeight="1" x14ac:dyDescent="0.25">
      <c r="A36" s="13" t="s">
        <v>78</v>
      </c>
      <c r="B36" s="20">
        <f t="shared" ref="B36:H36" si="5">SUM(B33:B35)</f>
        <v>5944734</v>
      </c>
      <c r="C36" s="20">
        <f t="shared" si="5"/>
        <v>8688264</v>
      </c>
      <c r="D36" s="20">
        <f t="shared" si="5"/>
        <v>10137289</v>
      </c>
      <c r="E36" s="20">
        <f t="shared" si="5"/>
        <v>8830611</v>
      </c>
      <c r="F36" s="20">
        <f t="shared" si="5"/>
        <v>8208256</v>
      </c>
      <c r="G36" s="20">
        <f t="shared" si="5"/>
        <v>8487678</v>
      </c>
      <c r="H36" s="20">
        <f t="shared" si="5"/>
        <v>3728754</v>
      </c>
      <c r="I36" s="14"/>
    </row>
    <row r="37" spans="1:26" ht="15.75" customHeight="1" x14ac:dyDescent="0.25">
      <c r="A37" s="1"/>
      <c r="B37" s="14"/>
      <c r="C37" s="14"/>
      <c r="D37" s="14"/>
      <c r="E37" s="14"/>
      <c r="F37" s="14"/>
      <c r="G37" s="14"/>
      <c r="H37" s="14"/>
      <c r="I37" s="14"/>
    </row>
    <row r="38" spans="1:26" ht="15.75" customHeight="1" x14ac:dyDescent="0.25">
      <c r="G38" s="14"/>
      <c r="H38" s="14"/>
      <c r="I38" s="14"/>
    </row>
    <row r="39" spans="1:26" ht="15.75" customHeight="1" x14ac:dyDescent="0.25">
      <c r="A39" s="13" t="s">
        <v>80</v>
      </c>
      <c r="B39" s="31">
        <f>B14/('1'!B42/10)</f>
        <v>2.4737058614718617</v>
      </c>
      <c r="C39" s="31">
        <f>C14/('1'!C42/10)</f>
        <v>1.8466210869565218</v>
      </c>
      <c r="D39" s="31">
        <f>D14/('1'!D42/10)</f>
        <v>9.4534424242424239E-2</v>
      </c>
      <c r="E39" s="31">
        <f>E14/('1'!E42/10)</f>
        <v>-0.14780103896103897</v>
      </c>
      <c r="F39" s="31">
        <f>F14/('1'!F42/10)</f>
        <v>1.5239997031539889</v>
      </c>
      <c r="G39" s="31">
        <f>G14/('1'!G42/10)</f>
        <v>0.37227868068439496</v>
      </c>
      <c r="H39" s="31">
        <f>H14/('1'!H42/10)</f>
        <v>0.1979242218099361</v>
      </c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3" t="s">
        <v>84</v>
      </c>
      <c r="B40" s="14">
        <f>'1'!B42/10</f>
        <v>115500000</v>
      </c>
      <c r="C40" s="14">
        <f>'1'!C42/10</f>
        <v>115000000</v>
      </c>
      <c r="D40" s="14">
        <f>'1'!D42/10</f>
        <v>115500000</v>
      </c>
      <c r="E40" s="14">
        <f>'1'!E42/10</f>
        <v>121275000</v>
      </c>
      <c r="F40" s="14">
        <f>'1'!F42/10</f>
        <v>121275000</v>
      </c>
      <c r="G40" s="14">
        <f>'1'!G42/10</f>
        <v>121275000</v>
      </c>
      <c r="H40" s="14">
        <f>'1'!H42/10</f>
        <v>121275000</v>
      </c>
      <c r="I40" s="14"/>
    </row>
    <row r="41" spans="1:26" ht="15.75" customHeight="1" x14ac:dyDescent="0.25">
      <c r="G41" s="14"/>
      <c r="H41" s="14"/>
      <c r="I41" s="14"/>
    </row>
    <row r="42" spans="1:26" ht="15.75" customHeight="1" x14ac:dyDescent="0.25">
      <c r="G42" s="14"/>
      <c r="H42" s="14"/>
      <c r="I42" s="14"/>
    </row>
    <row r="43" spans="1:26" ht="15.75" customHeight="1" x14ac:dyDescent="0.25">
      <c r="G43" s="14"/>
      <c r="H43" s="14"/>
      <c r="I43" s="14"/>
    </row>
    <row r="44" spans="1:26" ht="15.75" customHeight="1" x14ac:dyDescent="0.25">
      <c r="G44" s="14"/>
      <c r="H44" s="14"/>
      <c r="I44" s="14"/>
    </row>
    <row r="45" spans="1:26" ht="15.75" customHeight="1" x14ac:dyDescent="0.25">
      <c r="G45" s="14"/>
      <c r="H45" s="14"/>
      <c r="I45" s="14"/>
    </row>
    <row r="46" spans="1:26" ht="15.75" customHeight="1" x14ac:dyDescent="0.25">
      <c r="G46" s="14"/>
      <c r="H46" s="14"/>
      <c r="I46" s="14"/>
    </row>
    <row r="47" spans="1:26" ht="15.75" customHeight="1" x14ac:dyDescent="0.25">
      <c r="G47" s="14"/>
      <c r="H47" s="14"/>
      <c r="I47" s="14"/>
    </row>
    <row r="48" spans="1:26" ht="15.75" customHeight="1" x14ac:dyDescent="0.25">
      <c r="G48" s="14"/>
      <c r="H48" s="14"/>
      <c r="I48" s="14"/>
    </row>
    <row r="49" spans="7:9" ht="15.75" customHeight="1" x14ac:dyDescent="0.25">
      <c r="G49" s="14"/>
      <c r="H49" s="14"/>
      <c r="I49" s="14"/>
    </row>
    <row r="50" spans="7:9" ht="15.75" customHeight="1" x14ac:dyDescent="0.2"/>
    <row r="51" spans="7:9" ht="15.75" customHeight="1" x14ac:dyDescent="0.2"/>
    <row r="52" spans="7:9" ht="15.75" customHeight="1" x14ac:dyDescent="0.2"/>
    <row r="53" spans="7:9" ht="15.75" customHeight="1" x14ac:dyDescent="0.2"/>
    <row r="54" spans="7:9" ht="15.75" customHeight="1" x14ac:dyDescent="0.2"/>
    <row r="55" spans="7:9" ht="15.75" customHeight="1" x14ac:dyDescent="0.2"/>
    <row r="56" spans="7:9" ht="15.75" customHeight="1" x14ac:dyDescent="0.2"/>
    <row r="57" spans="7:9" ht="15.75" customHeight="1" x14ac:dyDescent="0.2"/>
    <row r="58" spans="7:9" ht="15.75" customHeight="1" x14ac:dyDescent="0.2"/>
    <row r="59" spans="7:9" ht="15.75" customHeight="1" x14ac:dyDescent="0.2"/>
    <row r="60" spans="7:9" ht="15.75" customHeight="1" x14ac:dyDescent="0.2"/>
    <row r="61" spans="7:9" ht="15.75" customHeight="1" x14ac:dyDescent="0.2"/>
    <row r="62" spans="7:9" ht="15.75" customHeight="1" x14ac:dyDescent="0.2"/>
    <row r="63" spans="7:9" ht="15.75" customHeight="1" x14ac:dyDescent="0.2"/>
    <row r="64" spans="7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85</v>
      </c>
    </row>
    <row r="3" spans="1:26" x14ac:dyDescent="0.25">
      <c r="A3" s="2" t="s">
        <v>2</v>
      </c>
    </row>
    <row r="4" spans="1:26" x14ac:dyDescent="0.25"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</row>
    <row r="5" spans="1:26" x14ac:dyDescent="0.25">
      <c r="A5" s="32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5">
      <c r="A6" s="2" t="s">
        <v>91</v>
      </c>
      <c r="B6" s="34">
        <f>'2'!B26/'1'!B22</f>
        <v>1.0209177407573768E-2</v>
      </c>
      <c r="C6" s="34">
        <f>'2'!C26/'1'!C22</f>
        <v>1.4248765548914534E-2</v>
      </c>
      <c r="D6" s="34">
        <f>'2'!D26/'1'!D22</f>
        <v>5.9830567555269176E-3</v>
      </c>
      <c r="E6" s="34">
        <f>'2'!E26/'1'!E22</f>
        <v>1.1993121583697391E-2</v>
      </c>
      <c r="F6" s="34">
        <f>'2'!F26/'1'!F22</f>
        <v>1.7079269180160041E-2</v>
      </c>
    </row>
    <row r="7" spans="1:26" x14ac:dyDescent="0.25">
      <c r="A7" s="2" t="s">
        <v>92</v>
      </c>
      <c r="B7" s="34">
        <f>'2'!B26/'1'!B47</f>
        <v>1.7212189369901831E-2</v>
      </c>
      <c r="C7" s="34">
        <f>'2'!C26/'1'!C47</f>
        <v>2.58678250210123E-2</v>
      </c>
      <c r="D7" s="34">
        <f>'2'!D26/'1'!D47</f>
        <v>1.1360935866487929E-2</v>
      </c>
      <c r="E7" s="34">
        <f>'2'!E26/'1'!E47</f>
        <v>2.1308593174062911E-2</v>
      </c>
      <c r="F7" s="34">
        <f>'2'!F26/'1'!F47</f>
        <v>2.8520479839364187E-2</v>
      </c>
    </row>
    <row r="8" spans="1:26" x14ac:dyDescent="0.25">
      <c r="A8" s="2" t="s">
        <v>93</v>
      </c>
      <c r="B8" s="34">
        <f>('1'!B28)/'1'!B47</f>
        <v>0.23319015507708063</v>
      </c>
      <c r="C8" s="34">
        <f>('1'!C28)/'1'!C47</f>
        <v>0.24186328965942716</v>
      </c>
      <c r="D8" s="34">
        <f>('1'!D28)/'1'!D47</f>
        <v>0.2381400993302728</v>
      </c>
      <c r="E8" s="34">
        <f>('1'!E28)/'1'!E47</f>
        <v>0.24241372659727406</v>
      </c>
      <c r="F8" s="34">
        <f>('1'!F28)/'1'!F47</f>
        <v>0.3702126828572887</v>
      </c>
    </row>
    <row r="9" spans="1:26" x14ac:dyDescent="0.25">
      <c r="A9" s="2" t="s">
        <v>94</v>
      </c>
      <c r="B9" s="35">
        <f>'1'!B21/'1'!B38</f>
        <v>2.1406772595158987</v>
      </c>
      <c r="C9" s="35">
        <f>'1'!C21/'1'!C38</f>
        <v>1.711263990747276</v>
      </c>
      <c r="D9" s="35">
        <f>'1'!D21/'1'!D38</f>
        <v>1.5619739693532846</v>
      </c>
      <c r="E9" s="35">
        <f>'1'!E21/'1'!E38</f>
        <v>1.7139364872393175</v>
      </c>
      <c r="F9" s="35">
        <f>'1'!F21/'1'!F38</f>
        <v>2.7336206470680589</v>
      </c>
    </row>
    <row r="10" spans="1:26" x14ac:dyDescent="0.25">
      <c r="A10" s="2" t="s">
        <v>95</v>
      </c>
      <c r="B10" s="34">
        <f>'2'!B26/'2'!B8</f>
        <v>8.8110910943330623E-2</v>
      </c>
      <c r="C10" s="34">
        <f>'2'!C26/'2'!C8</f>
        <v>9.4235585479751596E-2</v>
      </c>
      <c r="D10" s="34">
        <f>'2'!D26/'2'!D8</f>
        <v>9.7785865054275486E-2</v>
      </c>
      <c r="E10" s="34">
        <f>'2'!E26/'2'!E8</f>
        <v>8.6921761762894331E-2</v>
      </c>
      <c r="F10" s="34">
        <f>'2'!F26/'2'!F8</f>
        <v>7.964746460618756E-2</v>
      </c>
    </row>
    <row r="11" spans="1:26" x14ac:dyDescent="0.25">
      <c r="A11" s="2" t="s">
        <v>96</v>
      </c>
      <c r="B11" s="34">
        <f>'2'!B20/'2'!B8</f>
        <v>0.11727114226471327</v>
      </c>
      <c r="C11" s="34">
        <f>'2'!C20/'2'!C8</f>
        <v>0.12428773575300217</v>
      </c>
      <c r="D11" s="34">
        <f>'2'!D20/'2'!D8</f>
        <v>0.12844256688349376</v>
      </c>
      <c r="E11" s="34">
        <f>'2'!E20/'2'!E8</f>
        <v>0.11378859952772692</v>
      </c>
      <c r="F11" s="34">
        <f>'2'!F20/'2'!F8</f>
        <v>0.10457647391366917</v>
      </c>
    </row>
    <row r="12" spans="1:26" x14ac:dyDescent="0.25">
      <c r="A12" s="2" t="s">
        <v>97</v>
      </c>
      <c r="B12" s="34">
        <f>'2'!B26/('1'!B28+'1'!B47)</f>
        <v>1.3957449545829354E-2</v>
      </c>
      <c r="C12" s="34">
        <f>'2'!C26/('1'!C28+'1'!C47)</f>
        <v>2.0829849176157208E-2</v>
      </c>
      <c r="D12" s="34">
        <f>'2'!D26/('1'!D28+'1'!D47)</f>
        <v>9.1758080306366119E-3</v>
      </c>
      <c r="E12" s="34">
        <f>'2'!E26/('1'!E28+'1'!E47)</f>
        <v>1.7150964061241451E-2</v>
      </c>
      <c r="F12" s="34">
        <f>'2'!F26/('1'!F28+'1'!F47)</f>
        <v>2.0814637169968942E-2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2020-04-12T16:25:16Z</dcterms:modified>
</cp:coreProperties>
</file>