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6" i="2" l="1"/>
  <c r="C16" i="2"/>
  <c r="C16" i="1"/>
  <c r="C44" i="1"/>
  <c r="B44" i="1"/>
  <c r="D27" i="3"/>
  <c r="D29" i="2"/>
  <c r="D16" i="2"/>
  <c r="D44" i="1"/>
  <c r="E16" i="2"/>
  <c r="E29" i="1"/>
  <c r="E16" i="1"/>
  <c r="E10" i="1"/>
  <c r="B10" i="1"/>
  <c r="B16" i="1" s="1"/>
  <c r="C10" i="1"/>
  <c r="D10" i="1"/>
  <c r="D16" i="1" s="1"/>
  <c r="F14" i="2"/>
  <c r="F10" i="2"/>
  <c r="F16" i="2"/>
  <c r="F44" i="1"/>
  <c r="H27" i="1" s="1"/>
  <c r="F16" i="1"/>
  <c r="F10" i="1"/>
  <c r="B35" i="2" l="1"/>
  <c r="C35" i="2"/>
  <c r="D35" i="2"/>
  <c r="E35" i="2"/>
  <c r="E44" i="1"/>
  <c r="C22" i="1"/>
  <c r="D22" i="1"/>
  <c r="D29" i="1" s="1"/>
  <c r="B37" i="3"/>
  <c r="C37" i="3"/>
  <c r="D37" i="3"/>
  <c r="E37" i="3"/>
  <c r="F30" i="3"/>
  <c r="C29" i="1" l="1"/>
  <c r="F37" i="3"/>
  <c r="E27" i="3"/>
  <c r="F27" i="3"/>
  <c r="F11" i="3"/>
  <c r="F35" i="2"/>
  <c r="F22" i="1"/>
  <c r="E22" i="1"/>
  <c r="F47" i="1"/>
  <c r="F32" i="3" l="1"/>
  <c r="F34" i="3" s="1"/>
  <c r="F36" i="3"/>
  <c r="F29" i="2"/>
  <c r="F32" i="2" s="1"/>
  <c r="F34" i="2" s="1"/>
  <c r="F29" i="1"/>
  <c r="F46" i="1"/>
  <c r="B47" i="1"/>
  <c r="C47" i="1"/>
  <c r="D47" i="1"/>
  <c r="E47" i="1"/>
  <c r="B30" i="3" l="1"/>
  <c r="C30" i="3"/>
  <c r="D30" i="3"/>
  <c r="E30" i="3"/>
  <c r="B27" i="3"/>
  <c r="C27" i="3"/>
  <c r="B11" i="3"/>
  <c r="C11" i="3"/>
  <c r="D11" i="3"/>
  <c r="E11" i="3"/>
  <c r="B10" i="2"/>
  <c r="B14" i="2" s="1"/>
  <c r="C10" i="2"/>
  <c r="D10" i="2"/>
  <c r="E10" i="2"/>
  <c r="E14" i="2" s="1"/>
  <c r="C14" i="2" l="1"/>
  <c r="C29" i="2" s="1"/>
  <c r="C32" i="2" s="1"/>
  <c r="D14" i="2"/>
  <c r="D32" i="2" s="1"/>
  <c r="D32" i="3"/>
  <c r="D34" i="3" s="1"/>
  <c r="E32" i="3"/>
  <c r="C32" i="3"/>
  <c r="C34" i="3" s="1"/>
  <c r="B32" i="3"/>
  <c r="B34" i="3" s="1"/>
  <c r="E29" i="2"/>
  <c r="E32" i="2" s="1"/>
  <c r="E34" i="2" s="1"/>
  <c r="B36" i="3"/>
  <c r="B29" i="2"/>
  <c r="B32" i="2" l="1"/>
  <c r="B34" i="2" s="1"/>
  <c r="C46" i="1"/>
  <c r="D46" i="1"/>
  <c r="B22" i="1"/>
  <c r="B46" i="1"/>
  <c r="B29" i="1" l="1"/>
  <c r="D36" i="3"/>
  <c r="E36" i="3"/>
  <c r="C36" i="3"/>
  <c r="D34" i="2"/>
  <c r="C34" i="2"/>
  <c r="E46" i="1"/>
</calcChain>
</file>

<file path=xl/sharedStrings.xml><?xml version="1.0" encoding="utf-8"?>
<sst xmlns="http://schemas.openxmlformats.org/spreadsheetml/2006/main" count="119" uniqueCount="102">
  <si>
    <t>Reliance Insurance Limited</t>
  </si>
  <si>
    <t>Revaluation Reserve</t>
  </si>
  <si>
    <t>-</t>
  </si>
  <si>
    <t>Deposit Premium</t>
  </si>
  <si>
    <t>Deferred Liability For Gratuity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</si>
  <si>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</si>
  <si>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</si>
  <si>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</si>
  <si>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</si>
  <si>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Outstanding Refundable Premium</t>
  </si>
  <si>
    <t>Unclaimed Dividend</t>
  </si>
  <si>
    <t>Deferred Tax</t>
  </si>
  <si>
    <t>Investment (At cost)</t>
  </si>
  <si>
    <t>Inventories</t>
  </si>
  <si>
    <t>Interest Receivable Account</t>
  </si>
  <si>
    <t>Interest, Dividend &amp; Rent Outstanding</t>
  </si>
  <si>
    <t>Amount Due From Other Persons Or Bodies Carrying On Insurance Business</t>
  </si>
  <si>
    <t>Premium Control Accounts</t>
  </si>
  <si>
    <t>Sundry Debtors</t>
  </si>
  <si>
    <t>Cash &amp; Bank Balances</t>
  </si>
  <si>
    <t>Property, Plant &amp; Equipments / Other fixed assets</t>
  </si>
  <si>
    <t>Stock Of Printing Materials At Cost</t>
  </si>
  <si>
    <t>Income Statement</t>
  </si>
  <si>
    <t>Interest And Dividend Income</t>
  </si>
  <si>
    <t>Profit/Loss Transferred From:</t>
  </si>
  <si>
    <t>Fire Revenue Account</t>
  </si>
  <si>
    <t>Miscellaneous Revenue Account</t>
  </si>
  <si>
    <t>Advertisement &amp; Publicity</t>
  </si>
  <si>
    <t>Bonus</t>
  </si>
  <si>
    <t>Securities Services</t>
  </si>
  <si>
    <t>Directors Fee</t>
  </si>
  <si>
    <t>Audit Fees</t>
  </si>
  <si>
    <t>Employee Contribution To P.F.</t>
  </si>
  <si>
    <t>Legal &amp; Professional Fees</t>
  </si>
  <si>
    <t>Donation</t>
  </si>
  <si>
    <t>Subscription</t>
  </si>
  <si>
    <t>Depreciation</t>
  </si>
  <si>
    <t>Registration &amp; Renewal</t>
  </si>
  <si>
    <t>Current Tax</t>
  </si>
  <si>
    <t>Deffered Tax Assets</t>
  </si>
  <si>
    <t>VAT Paid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</si>
  <si>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</si>
  <si>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</si>
  <si>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</si>
  <si>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</si>
  <si>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</si>
  <si>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Purchase Of Fixed Assets (Addition)</t>
  </si>
  <si>
    <t>Disposal Of Fixed Assets</t>
  </si>
  <si>
    <t>Disposal Of Investment</t>
  </si>
  <si>
    <t>Investment Made</t>
  </si>
  <si>
    <t>Redeemption Of Zero Coupon Bond</t>
  </si>
  <si>
    <t>Interest Received</t>
  </si>
  <si>
    <t>Investment In Bond/ Mutual Funds</t>
  </si>
  <si>
    <t>Dividend Received</t>
  </si>
  <si>
    <t>Dividend Paid</t>
  </si>
  <si>
    <t>Fees and charges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</si>
  <si>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</si>
  <si>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</si>
  <si>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</si>
  <si>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</si>
  <si>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</si>
  <si>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</si>
  <si>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</si>
  <si>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</si>
  <si>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</si>
  <si>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</si>
  <si>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</si>
  <si>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</si>
  <si>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</si>
  <si>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</si>
  <si>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</si>
  <si>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</si>
  <si>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</si>
  <si>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</si>
  <si>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</si>
  <si>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</si>
  <si>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</si>
  <si>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</si>
  <si>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</si>
  <si>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</si>
  <si>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</si>
  <si>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</si>
  <si>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</si>
  <si>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</si>
  <si>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Fair value reserve</t>
  </si>
  <si>
    <t xml:space="preserve">Capital Reserve </t>
  </si>
  <si>
    <t>Retained earning</t>
  </si>
  <si>
    <t xml:space="preserve">General reserve </t>
  </si>
  <si>
    <t>Exceptional loss reserve</t>
  </si>
  <si>
    <t>Financial Assets</t>
  </si>
  <si>
    <t>Advance deposits &amp; prepayment</t>
  </si>
  <si>
    <t>Net premium income</t>
  </si>
  <si>
    <t>Re-insurance income</t>
  </si>
  <si>
    <t>Reserve risk</t>
  </si>
  <si>
    <t>Payment for assets under construction</t>
  </si>
  <si>
    <t>Payment against investment</t>
  </si>
  <si>
    <t>Proceeds from TBL subordinated</t>
  </si>
  <si>
    <t>proceeds from BSRM zero bond</t>
  </si>
  <si>
    <t>proceeds from LBSL zero bond</t>
  </si>
  <si>
    <t>Assest under construction</t>
  </si>
  <si>
    <t>Other Income&amp; investment Income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</si>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</sst>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4" fontId="6" fillId="0" borderId="0" xfId="0" applyNumberFormat="1" applyFont="1" applyFill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4" fontId="9" fillId="2" borderId="9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7" fillId="0" borderId="0" xfId="0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/>
    <xf numFmtId="0" fontId="3" fillId="0" borderId="0" xfId="0" applyFont="1" applyBorder="1"/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7" xfId="1" applyNumberFormat="1" applyFont="1" applyFill="1" applyBorder="1" applyAlignment="1">
      <alignment vertical="top" wrapText="1"/>
    </xf>
    <xf numFmtId="164" fontId="7" fillId="0" borderId="7" xfId="1" applyNumberFormat="1" applyFont="1" applyFill="1" applyBorder="1" applyAlignment="1">
      <alignment horizontal="right" vertical="top" wrapText="1"/>
    </xf>
    <xf numFmtId="43" fontId="6" fillId="0" borderId="7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0" fontId="13" fillId="0" borderId="0" xfId="0" applyFont="1" applyFill="1" applyAlignment="1">
      <alignment horizontal="right"/>
    </xf>
    <xf numFmtId="15" fontId="6" fillId="0" borderId="2" xfId="0" applyNumberFormat="1" applyFont="1" applyFill="1" applyBorder="1" applyAlignment="1">
      <alignment horizontal="right" wrapText="1"/>
    </xf>
    <xf numFmtId="15" fontId="6" fillId="0" borderId="3" xfId="0" applyNumberFormat="1" applyFont="1" applyFill="1" applyBorder="1" applyAlignment="1">
      <alignment horizontal="right" wrapText="1"/>
    </xf>
    <xf numFmtId="15" fontId="13" fillId="0" borderId="0" xfId="0" applyNumberFormat="1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164" fontId="5" fillId="0" borderId="0" xfId="1" applyNumberFormat="1" applyFont="1" applyFill="1" applyBorder="1" applyAlignment="1">
      <alignment horizontal="right" vertical="top" wrapText="1"/>
    </xf>
    <xf numFmtId="164" fontId="8" fillId="0" borderId="0" xfId="1" applyNumberFormat="1" applyFont="1" applyAlignment="1">
      <alignment horizontal="right"/>
    </xf>
    <xf numFmtId="43" fontId="6" fillId="0" borderId="7" xfId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right"/>
    </xf>
    <xf numFmtId="164" fontId="7" fillId="0" borderId="0" xfId="1" applyNumberFormat="1" applyFont="1" applyAlignment="1">
      <alignment horizontal="right"/>
    </xf>
    <xf numFmtId="0" fontId="12" fillId="0" borderId="0" xfId="0" applyFont="1" applyFill="1" applyBorder="1" applyAlignment="1">
      <alignment vertical="top" wrapText="1"/>
    </xf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15" sqref="B15"/>
    </sheetView>
  </sheetViews>
  <sheetFormatPr defaultRowHeight="15" x14ac:dyDescent="0.25"/>
  <cols>
    <col min="1" max="1" width="51.85546875" style="2" customWidth="1"/>
    <col min="2" max="2" width="17" style="2" customWidth="1"/>
    <col min="3" max="4" width="19.42578125" style="2" bestFit="1" customWidth="1"/>
    <col min="5" max="6" width="18.42578125" style="2" bestFit="1" customWidth="1"/>
    <col min="7" max="7" width="9.140625" style="2"/>
    <col min="8" max="8" width="14.28515625" style="2" bestFit="1" customWidth="1"/>
    <col min="9" max="16384" width="9.140625" style="2"/>
  </cols>
  <sheetData>
    <row r="1" spans="1:6" ht="18.75" x14ac:dyDescent="0.3">
      <c r="A1" s="3" t="s">
        <v>0</v>
      </c>
      <c r="B1" s="3"/>
    </row>
    <row r="2" spans="1:6" x14ac:dyDescent="0.25">
      <c r="A2" s="37" t="s">
        <v>56</v>
      </c>
    </row>
    <row r="3" spans="1:6" ht="15.75" thickBot="1" x14ac:dyDescent="0.3">
      <c r="A3" s="37" t="s">
        <v>57</v>
      </c>
      <c r="B3" s="60" t="s">
        <v>81</v>
      </c>
      <c r="C3" s="60" t="s">
        <v>82</v>
      </c>
      <c r="D3" s="60" t="s">
        <v>83</v>
      </c>
      <c r="E3" s="60" t="s">
        <v>81</v>
      </c>
      <c r="F3" s="60" t="s">
        <v>82</v>
      </c>
    </row>
    <row r="4" spans="1:6" ht="15.75" x14ac:dyDescent="0.25">
      <c r="A4" s="4"/>
      <c r="B4" s="61">
        <v>43190</v>
      </c>
      <c r="C4" s="61">
        <v>43281</v>
      </c>
      <c r="D4" s="61">
        <v>43373</v>
      </c>
      <c r="E4" s="62">
        <v>43555</v>
      </c>
      <c r="F4" s="63">
        <v>43646</v>
      </c>
    </row>
    <row r="5" spans="1:6" ht="15.75" x14ac:dyDescent="0.25">
      <c r="A5" s="38" t="s">
        <v>58</v>
      </c>
      <c r="B5" s="49"/>
      <c r="C5" s="49"/>
      <c r="D5" s="49"/>
      <c r="E5" s="50"/>
      <c r="F5" s="66"/>
    </row>
    <row r="6" spans="1:6" ht="15.75" x14ac:dyDescent="0.25">
      <c r="A6" s="39"/>
      <c r="B6" s="49"/>
      <c r="C6" s="49"/>
      <c r="D6" s="49"/>
      <c r="E6" s="50"/>
      <c r="F6" s="66"/>
    </row>
    <row r="7" spans="1:6" ht="15.75" x14ac:dyDescent="0.25">
      <c r="A7" s="40" t="s">
        <v>59</v>
      </c>
      <c r="B7" s="49"/>
      <c r="C7" s="49"/>
      <c r="D7" s="49"/>
      <c r="E7" s="50"/>
      <c r="F7" s="66"/>
    </row>
    <row r="8" spans="1:6" ht="15.75" x14ac:dyDescent="0.25">
      <c r="A8" s="41" t="s">
        <v>60</v>
      </c>
      <c r="B8" s="65">
        <v>956010000</v>
      </c>
      <c r="C8" s="29">
        <v>956010000</v>
      </c>
      <c r="D8" s="29">
        <v>956010000</v>
      </c>
      <c r="E8" s="66">
        <v>1051610870</v>
      </c>
      <c r="F8" s="66">
        <v>1051610870</v>
      </c>
    </row>
    <row r="9" spans="1:6" ht="15.75" x14ac:dyDescent="0.25">
      <c r="A9" s="41" t="s">
        <v>1</v>
      </c>
      <c r="B9" s="65">
        <v>1109680000</v>
      </c>
      <c r="C9" s="29">
        <v>1109680000</v>
      </c>
      <c r="D9" s="29">
        <v>1109680000</v>
      </c>
      <c r="E9" s="66">
        <v>1412080357</v>
      </c>
      <c r="F9" s="66">
        <v>1410969096</v>
      </c>
    </row>
    <row r="10" spans="1:6" ht="15.75" x14ac:dyDescent="0.25">
      <c r="A10" s="41" t="s">
        <v>61</v>
      </c>
      <c r="B10" s="54">
        <f t="shared" ref="B10:D10" si="0">SUM(B11:B15)</f>
        <v>3035880000</v>
      </c>
      <c r="C10" s="54">
        <f t="shared" si="0"/>
        <v>3138300000</v>
      </c>
      <c r="D10" s="54">
        <f t="shared" si="0"/>
        <v>3111410000</v>
      </c>
      <c r="E10" s="54">
        <f>SUM(E11:E15)</f>
        <v>3216995346</v>
      </c>
      <c r="F10" s="54">
        <f>SUM(F11:F15)</f>
        <v>3253700093</v>
      </c>
    </row>
    <row r="11" spans="1:6" ht="15.75" x14ac:dyDescent="0.25">
      <c r="A11" s="70" t="s">
        <v>84</v>
      </c>
      <c r="B11" s="65">
        <v>1496060000</v>
      </c>
      <c r="C11" s="65">
        <v>1430360000</v>
      </c>
      <c r="D11" s="65">
        <v>1339970000</v>
      </c>
      <c r="E11" s="65">
        <v>1434347049</v>
      </c>
      <c r="F11" s="65">
        <v>1293577959</v>
      </c>
    </row>
    <row r="12" spans="1:6" ht="15.75" x14ac:dyDescent="0.25">
      <c r="A12" s="70" t="s">
        <v>86</v>
      </c>
      <c r="B12" s="65">
        <v>474480000</v>
      </c>
      <c r="C12" s="65">
        <v>609240000</v>
      </c>
      <c r="D12" s="65">
        <v>645950000</v>
      </c>
      <c r="E12" s="65">
        <v>583312484</v>
      </c>
      <c r="F12" s="65">
        <v>727693330</v>
      </c>
    </row>
    <row r="13" spans="1:6" ht="15.75" x14ac:dyDescent="0.25">
      <c r="A13" s="70" t="s">
        <v>87</v>
      </c>
      <c r="B13" s="65">
        <v>1250000</v>
      </c>
      <c r="C13" s="65">
        <v>1250000</v>
      </c>
      <c r="D13" s="65">
        <v>1250000</v>
      </c>
      <c r="E13" s="65">
        <v>1250000</v>
      </c>
      <c r="F13" s="65">
        <v>1250000</v>
      </c>
    </row>
    <row r="14" spans="1:6" ht="15.75" x14ac:dyDescent="0.25">
      <c r="A14" s="70" t="s">
        <v>88</v>
      </c>
      <c r="B14" s="65">
        <v>1061710000</v>
      </c>
      <c r="C14" s="65">
        <v>1095070000</v>
      </c>
      <c r="D14" s="65">
        <v>1121860000</v>
      </c>
      <c r="E14" s="65">
        <v>1195706772</v>
      </c>
      <c r="F14" s="65">
        <v>1228799763</v>
      </c>
    </row>
    <row r="15" spans="1:6" ht="15.75" x14ac:dyDescent="0.25">
      <c r="A15" s="5" t="s">
        <v>85</v>
      </c>
      <c r="B15" s="65">
        <v>2380000</v>
      </c>
      <c r="C15" s="29">
        <v>2380000</v>
      </c>
      <c r="D15" s="29">
        <v>2380000</v>
      </c>
      <c r="E15" s="66">
        <v>2379041</v>
      </c>
      <c r="F15" s="66">
        <v>2379041</v>
      </c>
    </row>
    <row r="16" spans="1:6" ht="15.75" x14ac:dyDescent="0.25">
      <c r="A16" s="10"/>
      <c r="B16" s="54">
        <f t="shared" ref="B16:D16" si="1">B10+B8+B9</f>
        <v>5101570000</v>
      </c>
      <c r="C16" s="54">
        <f t="shared" si="1"/>
        <v>5203990000</v>
      </c>
      <c r="D16" s="54">
        <f t="shared" si="1"/>
        <v>5177100000</v>
      </c>
      <c r="E16" s="54">
        <f>E10+E8+E9</f>
        <v>5680686573</v>
      </c>
      <c r="F16" s="54">
        <f>F10+F8+F9</f>
        <v>5716280059</v>
      </c>
    </row>
    <row r="17" spans="1:8" ht="15.75" x14ac:dyDescent="0.25">
      <c r="A17" s="10"/>
      <c r="B17" s="54"/>
      <c r="C17" s="53"/>
      <c r="D17" s="53"/>
      <c r="E17" s="52"/>
      <c r="F17" s="69"/>
    </row>
    <row r="18" spans="1:8" ht="15.75" x14ac:dyDescent="0.25">
      <c r="A18" s="41" t="s">
        <v>62</v>
      </c>
      <c r="B18" s="54"/>
      <c r="C18" s="53"/>
      <c r="D18" s="53"/>
      <c r="E18" s="69"/>
      <c r="F18" s="69"/>
    </row>
    <row r="19" spans="1:8" ht="15.75" x14ac:dyDescent="0.25">
      <c r="A19" s="41" t="s">
        <v>3</v>
      </c>
      <c r="B19" s="54"/>
      <c r="C19" s="53"/>
      <c r="D19" s="53"/>
      <c r="E19" s="69"/>
      <c r="F19" s="69"/>
    </row>
    <row r="20" spans="1:8" ht="15.75" x14ac:dyDescent="0.25">
      <c r="A20" s="41" t="s">
        <v>4</v>
      </c>
      <c r="B20" s="54"/>
      <c r="C20" s="53"/>
      <c r="D20" s="53"/>
      <c r="E20" s="69"/>
      <c r="F20" s="69"/>
    </row>
    <row r="21" spans="1:8" ht="15.75" x14ac:dyDescent="0.25">
      <c r="A21" s="41"/>
      <c r="B21" s="54"/>
      <c r="C21" s="53"/>
      <c r="D21" s="53"/>
      <c r="E21" s="52"/>
      <c r="F21" s="69"/>
    </row>
    <row r="22" spans="1:8" ht="15.75" x14ac:dyDescent="0.25">
      <c r="A22" s="41" t="s">
        <v>5</v>
      </c>
      <c r="B22" s="54">
        <f>SUM(B23:B28)</f>
        <v>2910500000</v>
      </c>
      <c r="C22" s="54">
        <f t="shared" ref="C22:D22" si="2">SUM(C23:C28)</f>
        <v>3132930000</v>
      </c>
      <c r="D22" s="54">
        <f t="shared" si="2"/>
        <v>3347250000</v>
      </c>
      <c r="E22" s="54">
        <f>SUM(E23:E28)</f>
        <v>3497411845</v>
      </c>
      <c r="F22" s="54">
        <f>SUM(F23:F28)</f>
        <v>3611561991</v>
      </c>
    </row>
    <row r="23" spans="1:8" ht="31.5" x14ac:dyDescent="0.25">
      <c r="A23" s="5" t="s">
        <v>6</v>
      </c>
      <c r="B23" s="65"/>
      <c r="C23" s="29"/>
      <c r="D23" s="29"/>
      <c r="E23" s="66"/>
      <c r="F23" s="66"/>
    </row>
    <row r="24" spans="1:8" ht="31.5" x14ac:dyDescent="0.25">
      <c r="A24" s="5" t="s">
        <v>7</v>
      </c>
      <c r="B24" s="65"/>
      <c r="C24" s="29"/>
      <c r="D24" s="29"/>
      <c r="E24" s="66"/>
      <c r="F24" s="66"/>
    </row>
    <row r="25" spans="1:8" ht="15.75" x14ac:dyDescent="0.25">
      <c r="A25" s="5" t="s">
        <v>8</v>
      </c>
      <c r="B25" s="65">
        <v>2910500000</v>
      </c>
      <c r="C25" s="29">
        <v>3132930000</v>
      </c>
      <c r="D25" s="29">
        <v>3347250000</v>
      </c>
      <c r="E25" s="66">
        <v>3497411845</v>
      </c>
      <c r="F25" s="66">
        <v>3611561991</v>
      </c>
    </row>
    <row r="26" spans="1:8" ht="15.75" x14ac:dyDescent="0.25">
      <c r="A26" s="5" t="s">
        <v>9</v>
      </c>
      <c r="B26" s="65"/>
      <c r="C26" s="29"/>
      <c r="D26" s="29"/>
      <c r="E26" s="66"/>
      <c r="F26" s="66"/>
    </row>
    <row r="27" spans="1:8" ht="15.75" x14ac:dyDescent="0.25">
      <c r="A27" s="5" t="s">
        <v>10</v>
      </c>
      <c r="B27" s="65"/>
      <c r="C27" s="29"/>
      <c r="D27" s="29"/>
      <c r="E27" s="66"/>
      <c r="F27" s="66"/>
      <c r="H27" s="71">
        <f>F29-F44</f>
        <v>0</v>
      </c>
    </row>
    <row r="28" spans="1:8" ht="15.75" x14ac:dyDescent="0.25">
      <c r="A28" s="5" t="s">
        <v>11</v>
      </c>
      <c r="B28" s="65"/>
      <c r="C28" s="29"/>
      <c r="D28" s="29"/>
      <c r="E28" s="66"/>
      <c r="F28" s="66"/>
    </row>
    <row r="29" spans="1:8" ht="15.75" x14ac:dyDescent="0.25">
      <c r="A29" s="10"/>
      <c r="B29" s="54">
        <f>B22+B20+B19+B18+B16</f>
        <v>8012070000</v>
      </c>
      <c r="C29" s="54">
        <f t="shared" ref="C29:D29" si="3">C22+C20+C19+C18+C16</f>
        <v>8336920000</v>
      </c>
      <c r="D29" s="54">
        <f t="shared" si="3"/>
        <v>8524350000</v>
      </c>
      <c r="E29" s="54">
        <f>E22+E20+E19+E18+E16+2</f>
        <v>9178098420</v>
      </c>
      <c r="F29" s="54">
        <f>F22+F20+F19+F18+F16</f>
        <v>9327842050</v>
      </c>
    </row>
    <row r="30" spans="1:8" ht="15.75" x14ac:dyDescent="0.25">
      <c r="A30" s="42" t="s">
        <v>63</v>
      </c>
      <c r="B30" s="54"/>
      <c r="C30" s="53"/>
      <c r="D30" s="53"/>
      <c r="E30" s="52"/>
      <c r="F30" s="66"/>
    </row>
    <row r="31" spans="1:8" ht="15.75" x14ac:dyDescent="0.25">
      <c r="A31" s="43" t="s">
        <v>12</v>
      </c>
      <c r="B31" s="65">
        <v>2704000000</v>
      </c>
      <c r="C31" s="29">
        <v>2626170000</v>
      </c>
      <c r="D31" s="29">
        <v>2532610000</v>
      </c>
      <c r="E31" s="30"/>
      <c r="F31" s="66"/>
    </row>
    <row r="32" spans="1:8" ht="15.75" x14ac:dyDescent="0.25">
      <c r="A32" s="5" t="s">
        <v>90</v>
      </c>
      <c r="B32" s="65"/>
      <c r="C32" s="29"/>
      <c r="D32" s="29"/>
      <c r="E32" s="66"/>
      <c r="F32" s="66">
        <v>1692539977</v>
      </c>
    </row>
    <row r="33" spans="1:6" ht="15.75" x14ac:dyDescent="0.25">
      <c r="A33" s="5" t="s">
        <v>99</v>
      </c>
      <c r="B33" s="65">
        <v>308240000</v>
      </c>
      <c r="C33" s="29">
        <v>310140000</v>
      </c>
      <c r="D33" s="29">
        <v>310530000</v>
      </c>
      <c r="E33" s="66">
        <v>363881622</v>
      </c>
      <c r="F33" s="66">
        <v>404994590</v>
      </c>
    </row>
    <row r="34" spans="1:6" ht="15.75" x14ac:dyDescent="0.25">
      <c r="A34" s="5" t="s">
        <v>14</v>
      </c>
      <c r="B34" s="65"/>
      <c r="C34" s="29"/>
      <c r="D34" s="29"/>
      <c r="E34" s="30"/>
      <c r="F34" s="66"/>
    </row>
    <row r="35" spans="1:6" ht="15.75" x14ac:dyDescent="0.25">
      <c r="A35" s="5" t="s">
        <v>13</v>
      </c>
      <c r="B35" s="65">
        <v>7570000</v>
      </c>
      <c r="C35" s="29">
        <v>9140000</v>
      </c>
      <c r="D35" s="29">
        <v>10410000</v>
      </c>
      <c r="E35" s="66"/>
      <c r="F35" s="66"/>
    </row>
    <row r="36" spans="1:6" ht="15.75" x14ac:dyDescent="0.25">
      <c r="A36" s="5" t="s">
        <v>15</v>
      </c>
      <c r="B36" s="65"/>
      <c r="C36" s="29"/>
      <c r="D36" s="29"/>
      <c r="E36" s="66"/>
      <c r="F36" s="66"/>
    </row>
    <row r="37" spans="1:6" ht="27.75" customHeight="1" x14ac:dyDescent="0.25">
      <c r="A37" s="5" t="s">
        <v>16</v>
      </c>
      <c r="B37" s="65"/>
      <c r="C37" s="29"/>
      <c r="D37" s="29"/>
      <c r="E37" s="30"/>
      <c r="F37" s="66"/>
    </row>
    <row r="38" spans="1:6" ht="15.75" x14ac:dyDescent="0.25">
      <c r="A38" s="5" t="s">
        <v>17</v>
      </c>
      <c r="B38" s="65"/>
      <c r="C38" s="29"/>
      <c r="D38" s="29"/>
      <c r="E38" s="30"/>
      <c r="F38" s="66"/>
    </row>
    <row r="39" spans="1:6" ht="15.75" x14ac:dyDescent="0.25">
      <c r="A39" s="5" t="s">
        <v>18</v>
      </c>
      <c r="B39" s="65">
        <v>1357060000</v>
      </c>
      <c r="C39" s="29">
        <v>1584200000</v>
      </c>
      <c r="D39" s="29">
        <v>1661740000</v>
      </c>
      <c r="E39" s="30">
        <v>1476222477</v>
      </c>
      <c r="F39" s="66"/>
    </row>
    <row r="40" spans="1:6" ht="15.75" x14ac:dyDescent="0.25">
      <c r="A40" s="5" t="s">
        <v>19</v>
      </c>
      <c r="B40" s="65">
        <v>2212340000</v>
      </c>
      <c r="C40" s="29">
        <v>2390070000</v>
      </c>
      <c r="D40" s="29">
        <v>2599040000</v>
      </c>
      <c r="E40" s="30">
        <v>2796463690</v>
      </c>
      <c r="F40" s="66">
        <v>2867155200</v>
      </c>
    </row>
    <row r="41" spans="1:6" ht="15.75" x14ac:dyDescent="0.25">
      <c r="A41" s="5" t="s">
        <v>20</v>
      </c>
      <c r="B41" s="65">
        <v>1422860000</v>
      </c>
      <c r="C41" s="29">
        <v>1417200000</v>
      </c>
      <c r="D41" s="29">
        <v>1410020000</v>
      </c>
      <c r="E41" s="30">
        <v>1918254889</v>
      </c>
      <c r="F41" s="66">
        <v>1917019948</v>
      </c>
    </row>
    <row r="42" spans="1:6" ht="15.75" x14ac:dyDescent="0.25">
      <c r="A42" s="5" t="s">
        <v>21</v>
      </c>
      <c r="B42" s="65"/>
      <c r="C42" s="29" t="s">
        <v>2</v>
      </c>
      <c r="D42" s="29" t="s">
        <v>2</v>
      </c>
      <c r="E42" s="30">
        <v>7285451</v>
      </c>
      <c r="F42" s="66">
        <v>9782816</v>
      </c>
    </row>
    <row r="43" spans="1:6" ht="15.75" x14ac:dyDescent="0.25">
      <c r="A43" s="5" t="s">
        <v>89</v>
      </c>
      <c r="B43" s="65"/>
      <c r="C43" s="29"/>
      <c r="D43" s="29"/>
      <c r="E43" s="30">
        <v>2615990291</v>
      </c>
      <c r="F43" s="66">
        <v>2436349519</v>
      </c>
    </row>
    <row r="44" spans="1:6" ht="15.75" x14ac:dyDescent="0.25">
      <c r="A44" s="10"/>
      <c r="B44" s="54">
        <f t="shared" ref="B44" si="4">SUM(B31:B43)</f>
        <v>8012070000</v>
      </c>
      <c r="C44" s="54">
        <f>SUM(C31:C43)</f>
        <v>8336920000</v>
      </c>
      <c r="D44" s="54">
        <f>SUM(D31:D43)</f>
        <v>8524350000</v>
      </c>
      <c r="E44" s="54">
        <f t="shared" ref="E44" si="5">SUM(E32:E43)</f>
        <v>9178098420</v>
      </c>
      <c r="F44" s="54">
        <f>SUM(F31:F43)</f>
        <v>9327842050</v>
      </c>
    </row>
    <row r="45" spans="1:6" ht="15.75" x14ac:dyDescent="0.25">
      <c r="A45" s="10"/>
      <c r="B45" s="54"/>
      <c r="C45" s="53"/>
      <c r="D45" s="53"/>
      <c r="E45" s="54"/>
      <c r="F45" s="66"/>
    </row>
    <row r="46" spans="1:6" ht="16.5" thickBot="1" x14ac:dyDescent="0.3">
      <c r="A46" s="44" t="s">
        <v>64</v>
      </c>
      <c r="B46" s="67">
        <f t="shared" ref="B46:D46" si="6">B16/(B8/10)</f>
        <v>53.363144736979741</v>
      </c>
      <c r="C46" s="67">
        <f t="shared" si="6"/>
        <v>54.434472442756878</v>
      </c>
      <c r="D46" s="67">
        <f t="shared" si="6"/>
        <v>54.153199234317633</v>
      </c>
      <c r="E46" s="67">
        <f t="shared" ref="E46:F46" si="7">E16/(E8/10)</f>
        <v>54.018903142376232</v>
      </c>
      <c r="F46" s="67">
        <f t="shared" si="7"/>
        <v>54.357369461196228</v>
      </c>
    </row>
    <row r="47" spans="1:6" ht="15.75" x14ac:dyDescent="0.25">
      <c r="A47" s="44" t="s">
        <v>65</v>
      </c>
      <c r="B47" s="55">
        <f t="shared" ref="B47:F47" si="8">B8/10</f>
        <v>95601000</v>
      </c>
      <c r="C47" s="55">
        <f t="shared" si="8"/>
        <v>95601000</v>
      </c>
      <c r="D47" s="55">
        <f t="shared" si="8"/>
        <v>95601000</v>
      </c>
      <c r="E47" s="55">
        <f t="shared" si="8"/>
        <v>105161087</v>
      </c>
      <c r="F47" s="55">
        <f t="shared" si="8"/>
        <v>105161087</v>
      </c>
    </row>
    <row r="48" spans="1:6" ht="16.5" thickBot="1" x14ac:dyDescent="0.3">
      <c r="A48" s="21"/>
      <c r="B48" s="56"/>
      <c r="C48" s="57"/>
      <c r="D48" s="57"/>
      <c r="E48" s="57"/>
      <c r="F48" s="51"/>
    </row>
    <row r="49" spans="1:5" ht="15.75" x14ac:dyDescent="0.25">
      <c r="A49" s="24"/>
      <c r="B49" s="25"/>
      <c r="C49" s="26"/>
      <c r="D49" s="26"/>
      <c r="E49" s="27"/>
    </row>
    <row r="50" spans="1:5" ht="15.75" x14ac:dyDescent="0.25">
      <c r="A50" s="5"/>
      <c r="B50" s="8"/>
      <c r="C50" s="11"/>
      <c r="D50" s="6"/>
      <c r="E50" s="9"/>
    </row>
    <row r="51" spans="1:5" ht="15.75" x14ac:dyDescent="0.25">
      <c r="A51" s="5"/>
      <c r="B51" s="8"/>
      <c r="C51" s="6"/>
      <c r="D51" s="6"/>
      <c r="E51" s="7"/>
    </row>
    <row r="52" spans="1:5" ht="15.75" x14ac:dyDescent="0.25">
      <c r="A52" s="10"/>
      <c r="B52" s="14"/>
      <c r="C52" s="13"/>
      <c r="D52" s="13"/>
      <c r="E52" s="12"/>
    </row>
    <row r="53" spans="1:5" ht="16.5" thickBot="1" x14ac:dyDescent="0.3">
      <c r="A53" s="15"/>
      <c r="B53" s="28"/>
      <c r="C53" s="16"/>
      <c r="D53" s="16"/>
      <c r="E5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7" sqref="B37"/>
    </sheetView>
  </sheetViews>
  <sheetFormatPr defaultRowHeight="15" x14ac:dyDescent="0.25"/>
  <cols>
    <col min="1" max="1" width="53" style="2" customWidth="1"/>
    <col min="2" max="2" width="16.5703125" style="2" customWidth="1"/>
    <col min="3" max="4" width="18.7109375" style="2" bestFit="1" customWidth="1"/>
    <col min="5" max="6" width="16.57031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ht="15.75" x14ac:dyDescent="0.25">
      <c r="A2" s="45" t="s">
        <v>22</v>
      </c>
    </row>
    <row r="3" spans="1:6" ht="15.75" thickBot="1" x14ac:dyDescent="0.3">
      <c r="A3" s="37" t="s">
        <v>57</v>
      </c>
      <c r="B3" s="60" t="s">
        <v>81</v>
      </c>
      <c r="C3" s="60" t="s">
        <v>82</v>
      </c>
      <c r="D3" s="60" t="s">
        <v>83</v>
      </c>
      <c r="E3" s="60" t="s">
        <v>81</v>
      </c>
      <c r="F3" s="60" t="s">
        <v>82</v>
      </c>
    </row>
    <row r="4" spans="1:6" ht="15.75" x14ac:dyDescent="0.25">
      <c r="A4" s="4"/>
      <c r="B4" s="61">
        <v>43190</v>
      </c>
      <c r="C4" s="61">
        <v>43281</v>
      </c>
      <c r="D4" s="61">
        <v>43373</v>
      </c>
      <c r="E4" s="62">
        <v>43555</v>
      </c>
      <c r="F4" s="63">
        <v>43646</v>
      </c>
    </row>
    <row r="5" spans="1:6" ht="15.75" x14ac:dyDescent="0.25">
      <c r="A5" s="46" t="s">
        <v>66</v>
      </c>
      <c r="B5" s="49"/>
      <c r="C5" s="49"/>
      <c r="D5" s="49"/>
      <c r="E5" s="50"/>
      <c r="F5" s="64"/>
    </row>
    <row r="6" spans="1:6" ht="15.75" x14ac:dyDescent="0.25">
      <c r="A6" s="5" t="s">
        <v>23</v>
      </c>
      <c r="B6" s="65"/>
      <c r="C6" s="29">
        <v>222010000</v>
      </c>
      <c r="D6" s="29"/>
      <c r="E6" s="30"/>
      <c r="F6" s="64"/>
    </row>
    <row r="7" spans="1:6" ht="15.75" x14ac:dyDescent="0.25">
      <c r="A7" s="5" t="s">
        <v>91</v>
      </c>
      <c r="B7" s="65">
        <v>280900000</v>
      </c>
      <c r="C7" s="29">
        <v>814450000</v>
      </c>
      <c r="D7" s="29">
        <v>882300000</v>
      </c>
      <c r="E7" s="30">
        <v>308292000</v>
      </c>
      <c r="F7" s="64">
        <v>639221910</v>
      </c>
    </row>
    <row r="8" spans="1:6" ht="15.75" x14ac:dyDescent="0.25">
      <c r="A8" s="5" t="s">
        <v>92</v>
      </c>
      <c r="B8" s="65">
        <v>56210000</v>
      </c>
      <c r="C8" s="29">
        <v>114270000</v>
      </c>
      <c r="D8" s="29">
        <v>159830000</v>
      </c>
      <c r="E8" s="30">
        <v>70117000</v>
      </c>
      <c r="F8" s="64">
        <v>125749563</v>
      </c>
    </row>
    <row r="9" spans="1:6" ht="15.75" x14ac:dyDescent="0.25">
      <c r="A9" s="5" t="s">
        <v>100</v>
      </c>
      <c r="B9" s="65">
        <v>71360000</v>
      </c>
      <c r="C9" s="29"/>
      <c r="D9" s="29">
        <v>267620000</v>
      </c>
      <c r="E9" s="30">
        <v>67438974</v>
      </c>
      <c r="F9" s="64">
        <v>228917863</v>
      </c>
    </row>
    <row r="10" spans="1:6" ht="15.75" x14ac:dyDescent="0.25">
      <c r="A10" s="46" t="s">
        <v>24</v>
      </c>
      <c r="B10" s="54">
        <f t="shared" ref="B10:F10" si="0">SUM(B11:B13)</f>
        <v>12850000</v>
      </c>
      <c r="C10" s="54">
        <f t="shared" si="0"/>
        <v>4100000</v>
      </c>
      <c r="D10" s="54">
        <f t="shared" si="0"/>
        <v>21280000</v>
      </c>
      <c r="E10" s="54">
        <f t="shared" si="0"/>
        <v>10869697</v>
      </c>
      <c r="F10" s="54">
        <f t="shared" si="0"/>
        <v>11166950</v>
      </c>
    </row>
    <row r="11" spans="1:6" ht="15.75" x14ac:dyDescent="0.25">
      <c r="A11" s="5" t="s">
        <v>25</v>
      </c>
      <c r="B11" s="65"/>
      <c r="C11" s="29"/>
      <c r="D11" s="29"/>
      <c r="E11" s="30"/>
      <c r="F11" s="64"/>
    </row>
    <row r="12" spans="1:6" ht="15.75" x14ac:dyDescent="0.25">
      <c r="A12" s="5" t="s">
        <v>93</v>
      </c>
      <c r="B12" s="65">
        <v>12850000</v>
      </c>
      <c r="C12" s="29">
        <v>4100000</v>
      </c>
      <c r="D12" s="29">
        <v>21280000</v>
      </c>
      <c r="E12" s="30">
        <v>10869697</v>
      </c>
      <c r="F12" s="64">
        <v>11166950</v>
      </c>
    </row>
    <row r="13" spans="1:6" ht="15.75" x14ac:dyDescent="0.25">
      <c r="A13" s="5" t="s">
        <v>26</v>
      </c>
      <c r="B13" s="65"/>
      <c r="C13" s="29"/>
      <c r="D13" s="29"/>
      <c r="E13" s="30"/>
      <c r="F13" s="64"/>
    </row>
    <row r="14" spans="1:6" ht="15.75" x14ac:dyDescent="0.25">
      <c r="A14" s="10"/>
      <c r="B14" s="54">
        <f t="shared" ref="B14:E14" si="1">B10+B9+B7+B8</f>
        <v>421320000</v>
      </c>
      <c r="C14" s="54">
        <f t="shared" si="1"/>
        <v>932820000</v>
      </c>
      <c r="D14" s="54">
        <f t="shared" si="1"/>
        <v>1331030000</v>
      </c>
      <c r="E14" s="54">
        <f t="shared" si="1"/>
        <v>456717671</v>
      </c>
      <c r="F14" s="54">
        <f>F10+F9+F7+F8</f>
        <v>1005056286</v>
      </c>
    </row>
    <row r="15" spans="1:6" ht="15.75" x14ac:dyDescent="0.25">
      <c r="A15" s="10"/>
      <c r="B15" s="54"/>
      <c r="C15" s="54"/>
      <c r="D15" s="54"/>
      <c r="E15" s="54"/>
      <c r="F15" s="64"/>
    </row>
    <row r="16" spans="1:6" ht="15.75" x14ac:dyDescent="0.25">
      <c r="A16" s="46" t="s">
        <v>67</v>
      </c>
      <c r="B16" s="54">
        <f>261120000+21070000</f>
        <v>282190000</v>
      </c>
      <c r="C16" s="54">
        <f>527680000+40800000</f>
        <v>568480000</v>
      </c>
      <c r="D16" s="54">
        <f>812260000+54390000</f>
        <v>866650000</v>
      </c>
      <c r="E16" s="54">
        <f>267955817+21473089</f>
        <v>289428906</v>
      </c>
      <c r="F16" s="54">
        <f>529274208+41035296</f>
        <v>570309504</v>
      </c>
    </row>
    <row r="17" spans="1:6" ht="15.75" x14ac:dyDescent="0.25">
      <c r="A17" s="5" t="s">
        <v>27</v>
      </c>
      <c r="B17" s="65"/>
      <c r="C17" s="29"/>
      <c r="D17" s="29"/>
      <c r="E17" s="30"/>
      <c r="F17" s="64"/>
    </row>
    <row r="18" spans="1:6" ht="15.75" x14ac:dyDescent="0.25">
      <c r="A18" s="5" t="s">
        <v>28</v>
      </c>
      <c r="B18" s="65"/>
      <c r="C18" s="29"/>
      <c r="D18" s="29"/>
      <c r="E18" s="30"/>
      <c r="F18" s="64"/>
    </row>
    <row r="19" spans="1:6" ht="15.75" x14ac:dyDescent="0.25">
      <c r="A19" s="5" t="s">
        <v>29</v>
      </c>
      <c r="B19" s="65"/>
      <c r="C19" s="29"/>
      <c r="D19" s="29"/>
      <c r="E19" s="30"/>
      <c r="F19" s="64"/>
    </row>
    <row r="20" spans="1:6" ht="15.75" x14ac:dyDescent="0.25">
      <c r="A20" s="5" t="s">
        <v>30</v>
      </c>
      <c r="B20" s="65"/>
      <c r="C20" s="29"/>
      <c r="D20" s="29"/>
      <c r="E20" s="30"/>
      <c r="F20" s="64"/>
    </row>
    <row r="21" spans="1:6" ht="15.75" x14ac:dyDescent="0.25">
      <c r="A21" s="5" t="s">
        <v>55</v>
      </c>
      <c r="B21" s="65"/>
      <c r="C21" s="29"/>
      <c r="D21" s="29"/>
      <c r="E21" s="30"/>
      <c r="F21" s="64"/>
    </row>
    <row r="22" spans="1:6" ht="15.75" x14ac:dyDescent="0.25">
      <c r="A22" s="5" t="s">
        <v>31</v>
      </c>
      <c r="B22" s="65"/>
      <c r="C22" s="29"/>
      <c r="D22" s="29"/>
      <c r="E22" s="30"/>
      <c r="F22" s="64"/>
    </row>
    <row r="23" spans="1:6" ht="15.75" x14ac:dyDescent="0.25">
      <c r="A23" s="5" t="s">
        <v>32</v>
      </c>
      <c r="B23" s="65"/>
      <c r="C23" s="29"/>
      <c r="D23" s="29"/>
      <c r="E23" s="30"/>
      <c r="F23" s="64"/>
    </row>
    <row r="24" spans="1:6" ht="15.75" x14ac:dyDescent="0.25">
      <c r="A24" s="5" t="s">
        <v>33</v>
      </c>
      <c r="B24" s="65"/>
      <c r="C24" s="29"/>
      <c r="D24" s="29"/>
      <c r="E24" s="30"/>
      <c r="F24" s="64"/>
    </row>
    <row r="25" spans="1:6" ht="15.75" x14ac:dyDescent="0.25">
      <c r="A25" s="5" t="s">
        <v>34</v>
      </c>
      <c r="B25" s="65"/>
      <c r="C25" s="29"/>
      <c r="D25" s="29"/>
      <c r="E25" s="30"/>
      <c r="F25" s="64"/>
    </row>
    <row r="26" spans="1:6" ht="15.75" x14ac:dyDescent="0.25">
      <c r="A26" s="5" t="s">
        <v>35</v>
      </c>
      <c r="B26" s="65"/>
      <c r="C26" s="29"/>
      <c r="D26" s="29"/>
      <c r="E26" s="30"/>
      <c r="F26" s="64"/>
    </row>
    <row r="27" spans="1:6" ht="15.75" x14ac:dyDescent="0.25">
      <c r="A27" s="5" t="s">
        <v>36</v>
      </c>
      <c r="B27" s="65"/>
      <c r="C27" s="29"/>
      <c r="D27" s="29"/>
      <c r="E27" s="30"/>
      <c r="F27" s="64"/>
    </row>
    <row r="28" spans="1:6" ht="15.75" x14ac:dyDescent="0.25">
      <c r="A28" s="5" t="s">
        <v>37</v>
      </c>
      <c r="B28" s="65"/>
      <c r="C28" s="29"/>
      <c r="D28" s="29"/>
      <c r="E28" s="30"/>
      <c r="F28" s="64"/>
    </row>
    <row r="29" spans="1:6" ht="15.75" x14ac:dyDescent="0.25">
      <c r="A29" s="44" t="s">
        <v>68</v>
      </c>
      <c r="B29" s="54">
        <f t="shared" ref="B29:F29" si="2">B14-B16</f>
        <v>139130000</v>
      </c>
      <c r="C29" s="54">
        <f t="shared" si="2"/>
        <v>364340000</v>
      </c>
      <c r="D29" s="54">
        <f>D14-D16</f>
        <v>464380000</v>
      </c>
      <c r="E29" s="54">
        <f t="shared" si="2"/>
        <v>167288765</v>
      </c>
      <c r="F29" s="54">
        <f t="shared" si="2"/>
        <v>434746782</v>
      </c>
    </row>
    <row r="30" spans="1:6" ht="15.75" x14ac:dyDescent="0.25">
      <c r="A30" s="41" t="s">
        <v>38</v>
      </c>
      <c r="B30" s="65">
        <v>37350000</v>
      </c>
      <c r="C30" s="29">
        <v>119710000</v>
      </c>
      <c r="D30" s="29">
        <v>132230000</v>
      </c>
      <c r="E30" s="30">
        <v>51628572</v>
      </c>
      <c r="F30" s="64">
        <v>139515457</v>
      </c>
    </row>
    <row r="31" spans="1:6" ht="15.75" x14ac:dyDescent="0.25">
      <c r="A31" s="41" t="s">
        <v>39</v>
      </c>
      <c r="B31" s="65">
        <v>220000</v>
      </c>
      <c r="C31" s="29">
        <v>3490000</v>
      </c>
      <c r="D31" s="29">
        <v>1480000</v>
      </c>
      <c r="E31" s="30">
        <v>9242959</v>
      </c>
      <c r="F31" s="64">
        <v>12451515</v>
      </c>
    </row>
    <row r="32" spans="1:6" ht="15.75" x14ac:dyDescent="0.25">
      <c r="A32" s="44" t="s">
        <v>69</v>
      </c>
      <c r="B32" s="54">
        <f t="shared" ref="B32:F32" si="3">B29-B30-B31</f>
        <v>101560000</v>
      </c>
      <c r="C32" s="54">
        <f t="shared" si="3"/>
        <v>241140000</v>
      </c>
      <c r="D32" s="54">
        <f t="shared" si="3"/>
        <v>330670000</v>
      </c>
      <c r="E32" s="54">
        <f t="shared" si="3"/>
        <v>106417234</v>
      </c>
      <c r="F32" s="54">
        <f t="shared" si="3"/>
        <v>282779810</v>
      </c>
    </row>
    <row r="33" spans="1:6" ht="15.75" x14ac:dyDescent="0.25">
      <c r="A33" s="48"/>
      <c r="B33" s="54"/>
      <c r="C33" s="54"/>
      <c r="D33" s="54"/>
      <c r="E33" s="54"/>
      <c r="F33" s="64"/>
    </row>
    <row r="34" spans="1:6" ht="16.5" thickBot="1" x14ac:dyDescent="0.3">
      <c r="A34" s="44" t="s">
        <v>70</v>
      </c>
      <c r="B34" s="16">
        <f>B32/('1'!B8/10)</f>
        <v>1.0623319839750631</v>
      </c>
      <c r="C34" s="16">
        <f>C32/('1'!C8/10)</f>
        <v>2.5223585527348042</v>
      </c>
      <c r="D34" s="16">
        <f>D32/('1'!D8/10)</f>
        <v>3.4588550328971452</v>
      </c>
      <c r="E34" s="16">
        <f>E32/('1'!E8/10)</f>
        <v>1.0119449792298172</v>
      </c>
      <c r="F34" s="16">
        <f>F32/('1'!F8/10)</f>
        <v>2.6890156622287482</v>
      </c>
    </row>
    <row r="35" spans="1:6" x14ac:dyDescent="0.25">
      <c r="A35" s="44" t="s">
        <v>71</v>
      </c>
      <c r="B35" s="2">
        <f>'1'!B8/10</f>
        <v>95601000</v>
      </c>
      <c r="C35" s="2">
        <f>'1'!C8/10</f>
        <v>95601000</v>
      </c>
      <c r="D35" s="2">
        <f>'1'!D8/10</f>
        <v>95601000</v>
      </c>
      <c r="E35" s="2">
        <f>'1'!E8/10</f>
        <v>105161087</v>
      </c>
      <c r="F35" s="2">
        <f>'1'!F8/10</f>
        <v>105161087</v>
      </c>
    </row>
    <row r="36" spans="1:6" ht="15.75" x14ac:dyDescent="0.25">
      <c r="A36" s="10"/>
      <c r="B36" s="14"/>
      <c r="C36" s="13"/>
      <c r="D36" s="13"/>
      <c r="E36" s="12"/>
    </row>
    <row r="37" spans="1:6" ht="15.75" x14ac:dyDescent="0.25">
      <c r="A37" s="5"/>
      <c r="B37" s="8"/>
      <c r="C37" s="6"/>
      <c r="D37" s="6"/>
      <c r="E37" s="7"/>
    </row>
    <row r="38" spans="1:6" ht="15.75" x14ac:dyDescent="0.25">
      <c r="A38" s="5"/>
      <c r="B38" s="8"/>
      <c r="C38" s="6"/>
      <c r="D38" s="6"/>
      <c r="E38" s="7"/>
    </row>
    <row r="39" spans="1:6" ht="15.75" x14ac:dyDescent="0.25">
      <c r="A39" s="10"/>
      <c r="B39" s="14"/>
      <c r="C39" s="13"/>
      <c r="D39" s="13"/>
      <c r="E39" s="12"/>
    </row>
    <row r="40" spans="1:6" ht="15.75" x14ac:dyDescent="0.25">
      <c r="A40" s="5"/>
      <c r="B40" s="8"/>
      <c r="C40" s="6"/>
      <c r="D40" s="6"/>
      <c r="E40" s="7"/>
    </row>
    <row r="41" spans="1:6" ht="15.75" x14ac:dyDescent="0.25">
      <c r="A41" s="5"/>
      <c r="B41" s="8"/>
      <c r="C41" s="6"/>
      <c r="D41" s="6"/>
      <c r="E41" s="7"/>
    </row>
    <row r="42" spans="1:6" ht="15.75" x14ac:dyDescent="0.25">
      <c r="A42" s="10"/>
      <c r="B42" s="14"/>
      <c r="C42" s="13"/>
      <c r="D42" s="13"/>
      <c r="E42" s="12"/>
    </row>
    <row r="43" spans="1:6" ht="16.5" thickBot="1" x14ac:dyDescent="0.3">
      <c r="A43" s="15"/>
      <c r="B43" s="28"/>
      <c r="C43" s="16"/>
      <c r="D43" s="16"/>
      <c r="E43" s="16"/>
    </row>
    <row r="44" spans="1:6" ht="15.75" x14ac:dyDescent="0.25">
      <c r="A44" s="24"/>
      <c r="B44" s="25"/>
      <c r="C44" s="32"/>
      <c r="D44" s="32"/>
      <c r="E44" s="27"/>
    </row>
    <row r="45" spans="1:6" ht="15.75" x14ac:dyDescent="0.25">
      <c r="A45" s="24"/>
      <c r="B45" s="25"/>
      <c r="C45" s="26"/>
      <c r="D45" s="26"/>
      <c r="E45" s="27"/>
    </row>
    <row r="46" spans="1:6" ht="15.75" x14ac:dyDescent="0.25">
      <c r="A46" s="24"/>
      <c r="B46" s="25"/>
      <c r="C46" s="26"/>
      <c r="D46" s="26"/>
      <c r="E46" s="27"/>
    </row>
    <row r="47" spans="1:6" ht="15.75" x14ac:dyDescent="0.25">
      <c r="A47" s="24"/>
      <c r="B47" s="25"/>
      <c r="C47" s="32"/>
      <c r="D47" s="32"/>
      <c r="E47" s="27"/>
    </row>
    <row r="48" spans="1:6" ht="15.75" x14ac:dyDescent="0.25">
      <c r="A48" s="24"/>
      <c r="B48" s="25"/>
      <c r="C48" s="26"/>
      <c r="D48" s="32"/>
      <c r="E48" s="33"/>
    </row>
    <row r="49" spans="1:5" ht="15.75" x14ac:dyDescent="0.25">
      <c r="A49" s="24"/>
      <c r="B49" s="25"/>
      <c r="C49" s="26"/>
      <c r="D49" s="26"/>
      <c r="E49" s="33"/>
    </row>
    <row r="50" spans="1:5" ht="15.75" x14ac:dyDescent="0.25">
      <c r="A50" s="24"/>
      <c r="B50" s="25"/>
      <c r="C50" s="26"/>
      <c r="D50" s="26"/>
      <c r="E50" s="27"/>
    </row>
    <row r="51" spans="1:5" ht="15.75" x14ac:dyDescent="0.25">
      <c r="A51" s="24"/>
      <c r="B51" s="25"/>
      <c r="C51" s="32"/>
      <c r="D51" s="26"/>
      <c r="E51" s="33"/>
    </row>
    <row r="52" spans="1:5" ht="15.75" x14ac:dyDescent="0.25">
      <c r="A52" s="24"/>
      <c r="B52" s="25"/>
      <c r="C52" s="26"/>
      <c r="D52" s="32"/>
      <c r="E52" s="33"/>
    </row>
    <row r="53" spans="1:5" ht="15.75" x14ac:dyDescent="0.25">
      <c r="A53" s="17"/>
      <c r="B53" s="18"/>
      <c r="C53" s="19"/>
      <c r="D53" s="19"/>
      <c r="E53" s="20"/>
    </row>
    <row r="54" spans="1:5" ht="15.75" x14ac:dyDescent="0.25">
      <c r="A54" s="17"/>
      <c r="B54" s="18"/>
      <c r="C54" s="19"/>
      <c r="D54" s="19"/>
      <c r="E54" s="20"/>
    </row>
    <row r="55" spans="1:5" ht="15.75" x14ac:dyDescent="0.25">
      <c r="A55" s="24"/>
      <c r="B55" s="25"/>
      <c r="C55" s="26"/>
      <c r="D55" s="26"/>
      <c r="E55" s="27"/>
    </row>
    <row r="56" spans="1:5" ht="15.75" x14ac:dyDescent="0.25">
      <c r="A56" s="24"/>
      <c r="B56" s="25"/>
      <c r="C56" s="26"/>
      <c r="D56" s="26"/>
      <c r="E56" s="27"/>
    </row>
    <row r="57" spans="1:5" ht="15.75" x14ac:dyDescent="0.25">
      <c r="A57" s="24"/>
      <c r="B57" s="25"/>
      <c r="C57" s="26"/>
      <c r="D57" s="26"/>
      <c r="E57" s="27"/>
    </row>
    <row r="58" spans="1:5" ht="15.75" x14ac:dyDescent="0.25">
      <c r="A58" s="17"/>
      <c r="B58" s="18"/>
      <c r="C58" s="32"/>
      <c r="D58" s="19"/>
      <c r="E58" s="20"/>
    </row>
    <row r="59" spans="1:5" ht="16.5" thickBot="1" x14ac:dyDescent="0.3">
      <c r="A59" s="24"/>
      <c r="B59" s="25"/>
      <c r="C59" s="26"/>
      <c r="D59" s="26"/>
      <c r="E59" s="27"/>
    </row>
    <row r="60" spans="1:5" ht="16.5" thickBot="1" x14ac:dyDescent="0.3">
      <c r="A60" s="17"/>
      <c r="B60" s="18"/>
      <c r="C60" s="34"/>
      <c r="D60" s="35"/>
      <c r="E60" s="36"/>
    </row>
    <row r="61" spans="1:5" ht="16.5" thickBot="1" x14ac:dyDescent="0.3">
      <c r="A61" s="21"/>
      <c r="B61" s="22"/>
      <c r="C61" s="23"/>
      <c r="D61" s="23"/>
      <c r="E61" s="2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A40" sqref="A40"/>
    </sheetView>
  </sheetViews>
  <sheetFormatPr defaultRowHeight="15" x14ac:dyDescent="0.25"/>
  <cols>
    <col min="1" max="1" width="44.85546875" style="1" customWidth="1"/>
    <col min="2" max="4" width="21.42578125" style="1" bestFit="1" customWidth="1"/>
    <col min="5" max="5" width="19.28515625" style="1" bestFit="1" customWidth="1"/>
    <col min="6" max="6" width="18.5703125" style="1" bestFit="1" customWidth="1"/>
    <col min="7" max="16384" width="9.140625" style="1"/>
  </cols>
  <sheetData>
    <row r="1" spans="1:6" ht="18.75" x14ac:dyDescent="0.3">
      <c r="A1" s="3" t="s">
        <v>0</v>
      </c>
      <c r="B1" s="3"/>
    </row>
    <row r="2" spans="1:6" ht="15.75" x14ac:dyDescent="0.25">
      <c r="A2" s="45" t="s">
        <v>72</v>
      </c>
    </row>
    <row r="3" spans="1:6" ht="15.75" thickBot="1" x14ac:dyDescent="0.3">
      <c r="A3" s="37" t="s">
        <v>57</v>
      </c>
      <c r="B3" s="60" t="s">
        <v>81</v>
      </c>
      <c r="C3" s="60" t="s">
        <v>82</v>
      </c>
      <c r="D3" s="60" t="s">
        <v>83</v>
      </c>
      <c r="E3" s="60" t="s">
        <v>81</v>
      </c>
      <c r="F3" s="60" t="s">
        <v>82</v>
      </c>
    </row>
    <row r="4" spans="1:6" ht="15.75" x14ac:dyDescent="0.25">
      <c r="A4" s="4"/>
      <c r="B4" s="61">
        <v>43190</v>
      </c>
      <c r="C4" s="61">
        <v>43281</v>
      </c>
      <c r="D4" s="61">
        <v>43373</v>
      </c>
      <c r="E4" s="62">
        <v>43555</v>
      </c>
      <c r="F4" s="63">
        <v>43646</v>
      </c>
    </row>
    <row r="5" spans="1:6" ht="15.75" x14ac:dyDescent="0.25">
      <c r="A5" s="44" t="s">
        <v>73</v>
      </c>
      <c r="B5" s="49"/>
      <c r="C5" s="49"/>
      <c r="D5" s="49"/>
      <c r="E5" s="50"/>
      <c r="F5" s="68"/>
    </row>
    <row r="6" spans="1:6" ht="15.75" x14ac:dyDescent="0.25">
      <c r="A6" s="5" t="s">
        <v>40</v>
      </c>
      <c r="B6" s="65">
        <v>-102740000</v>
      </c>
      <c r="C6" s="29">
        <v>-167040000</v>
      </c>
      <c r="D6" s="29">
        <v>-242470000</v>
      </c>
      <c r="E6" s="30">
        <v>-106223149</v>
      </c>
      <c r="F6" s="68">
        <v>-185076105</v>
      </c>
    </row>
    <row r="7" spans="1:6" ht="15.75" x14ac:dyDescent="0.25">
      <c r="A7" s="5" t="s">
        <v>41</v>
      </c>
      <c r="B7" s="65"/>
      <c r="C7" s="29"/>
      <c r="D7" s="29"/>
      <c r="E7" s="30"/>
      <c r="F7" s="68"/>
    </row>
    <row r="8" spans="1:6" ht="15.75" x14ac:dyDescent="0.25">
      <c r="A8" s="5" t="s">
        <v>42</v>
      </c>
      <c r="B8" s="65">
        <v>942700000</v>
      </c>
      <c r="C8" s="29">
        <v>1754930000</v>
      </c>
      <c r="D8" s="29">
        <v>2673920000</v>
      </c>
      <c r="E8" s="30">
        <v>962385845</v>
      </c>
      <c r="F8" s="68">
        <v>2013867264</v>
      </c>
    </row>
    <row r="9" spans="1:6" ht="15.75" x14ac:dyDescent="0.25">
      <c r="A9" s="5" t="s">
        <v>43</v>
      </c>
      <c r="B9" s="65">
        <v>-19610000</v>
      </c>
      <c r="C9" s="29">
        <v>-85650000</v>
      </c>
      <c r="D9" s="29">
        <v>-143870000</v>
      </c>
      <c r="E9" s="30">
        <v>-28260026</v>
      </c>
      <c r="F9" s="68">
        <v>-103796583</v>
      </c>
    </row>
    <row r="10" spans="1:6" ht="37.5" customHeight="1" x14ac:dyDescent="0.25">
      <c r="A10" s="5" t="s">
        <v>44</v>
      </c>
      <c r="B10" s="65">
        <v>-662130000</v>
      </c>
      <c r="C10" s="29">
        <v>-1160520000</v>
      </c>
      <c r="D10" s="29">
        <v>-1773920000</v>
      </c>
      <c r="E10" s="30">
        <v>-517831481</v>
      </c>
      <c r="F10" s="68">
        <v>-1297836866</v>
      </c>
    </row>
    <row r="11" spans="1:6" ht="15.75" x14ac:dyDescent="0.25">
      <c r="A11" s="10"/>
      <c r="B11" s="54">
        <f t="shared" ref="B11:F11" si="0">SUM(B6:B10)</f>
        <v>158220000</v>
      </c>
      <c r="C11" s="54">
        <f t="shared" si="0"/>
        <v>341720000</v>
      </c>
      <c r="D11" s="54">
        <f t="shared" si="0"/>
        <v>513660000</v>
      </c>
      <c r="E11" s="54">
        <f t="shared" si="0"/>
        <v>310071189</v>
      </c>
      <c r="F11" s="54">
        <f t="shared" si="0"/>
        <v>427157710</v>
      </c>
    </row>
    <row r="12" spans="1:6" ht="15.75" x14ac:dyDescent="0.25">
      <c r="A12" s="44" t="s">
        <v>74</v>
      </c>
      <c r="B12" s="54"/>
      <c r="C12" s="54"/>
      <c r="D12" s="54"/>
      <c r="E12" s="54"/>
      <c r="F12" s="68"/>
    </row>
    <row r="13" spans="1:6" ht="15.75" x14ac:dyDescent="0.25">
      <c r="A13" s="5" t="s">
        <v>45</v>
      </c>
      <c r="B13" s="65">
        <v>-13050000</v>
      </c>
      <c r="C13" s="29">
        <v>-17340000</v>
      </c>
      <c r="D13" s="29">
        <v>-17720000</v>
      </c>
      <c r="E13" s="30">
        <v>-14264242</v>
      </c>
      <c r="F13" s="68">
        <v>-25289995</v>
      </c>
    </row>
    <row r="14" spans="1:6" ht="15.75" x14ac:dyDescent="0.25">
      <c r="A14" s="5" t="s">
        <v>46</v>
      </c>
      <c r="B14" s="65"/>
      <c r="C14" s="29"/>
      <c r="D14" s="29">
        <v>-6300000</v>
      </c>
      <c r="E14" s="30"/>
      <c r="F14" s="68"/>
    </row>
    <row r="15" spans="1:6" ht="21.75" customHeight="1" x14ac:dyDescent="0.25">
      <c r="A15" s="5" t="s">
        <v>47</v>
      </c>
      <c r="B15" s="65">
        <v>44000000</v>
      </c>
      <c r="C15" s="29">
        <v>1380000</v>
      </c>
      <c r="D15" s="29">
        <v>1400000</v>
      </c>
      <c r="E15" s="30">
        <v>21190</v>
      </c>
      <c r="F15" s="68">
        <v>51190</v>
      </c>
    </row>
    <row r="16" spans="1:6" ht="15.75" x14ac:dyDescent="0.25">
      <c r="A16" s="5" t="s">
        <v>48</v>
      </c>
      <c r="B16" s="65"/>
      <c r="C16" s="29">
        <v>54000000</v>
      </c>
      <c r="D16" s="29">
        <v>74730000</v>
      </c>
      <c r="E16" s="30">
        <v>25703880</v>
      </c>
      <c r="F16" s="68">
        <v>37609060</v>
      </c>
    </row>
    <row r="17" spans="1:6" ht="15.75" x14ac:dyDescent="0.25">
      <c r="A17" s="5" t="s">
        <v>49</v>
      </c>
      <c r="B17" s="65"/>
      <c r="C17" s="29"/>
      <c r="D17" s="29"/>
      <c r="E17" s="30"/>
      <c r="F17" s="68"/>
    </row>
    <row r="18" spans="1:6" ht="15.75" x14ac:dyDescent="0.25">
      <c r="A18" s="5" t="s">
        <v>94</v>
      </c>
      <c r="B18" s="65">
        <v>-3980000</v>
      </c>
      <c r="C18" s="29">
        <v>-6130000</v>
      </c>
      <c r="D18" s="29"/>
      <c r="E18" s="30">
        <v>-19349520</v>
      </c>
      <c r="F18" s="68">
        <v>-55350393</v>
      </c>
    </row>
    <row r="19" spans="1:6" ht="15.75" x14ac:dyDescent="0.25">
      <c r="A19" s="5" t="s">
        <v>95</v>
      </c>
      <c r="B19" s="65">
        <v>-10000000</v>
      </c>
      <c r="C19" s="29">
        <v>-25000000</v>
      </c>
      <c r="D19" s="29">
        <v>-63250000</v>
      </c>
      <c r="E19" s="30">
        <v>-6000000</v>
      </c>
      <c r="F19" s="68">
        <v>-8000000</v>
      </c>
    </row>
    <row r="20" spans="1:6" ht="15.75" x14ac:dyDescent="0.25">
      <c r="A20" s="5" t="s">
        <v>50</v>
      </c>
      <c r="B20" s="65"/>
      <c r="C20" s="29"/>
      <c r="D20" s="29"/>
      <c r="E20" s="30"/>
      <c r="F20" s="68"/>
    </row>
    <row r="21" spans="1:6" ht="15.75" x14ac:dyDescent="0.25">
      <c r="A21" s="5" t="s">
        <v>96</v>
      </c>
      <c r="B21" s="65">
        <v>1580000</v>
      </c>
      <c r="C21" s="29">
        <v>1580000</v>
      </c>
      <c r="D21" s="29">
        <v>11580000</v>
      </c>
      <c r="E21" s="30">
        <v>1181507</v>
      </c>
      <c r="F21" s="68">
        <v>1181507</v>
      </c>
    </row>
    <row r="22" spans="1:6" ht="15.75" x14ac:dyDescent="0.25">
      <c r="A22" s="5" t="s">
        <v>97</v>
      </c>
      <c r="B22" s="65"/>
      <c r="C22" s="29"/>
      <c r="D22" s="29">
        <v>20610000</v>
      </c>
      <c r="E22" s="30"/>
      <c r="F22" s="68">
        <v>13325492</v>
      </c>
    </row>
    <row r="23" spans="1:6" ht="15.75" x14ac:dyDescent="0.25">
      <c r="A23" s="5" t="s">
        <v>98</v>
      </c>
      <c r="B23" s="65">
        <v>4330000</v>
      </c>
      <c r="C23" s="29">
        <v>4330000</v>
      </c>
      <c r="D23" s="29"/>
      <c r="E23" s="30">
        <v>7879856</v>
      </c>
      <c r="F23" s="68">
        <v>7879856</v>
      </c>
    </row>
    <row r="24" spans="1:6" ht="15.75" x14ac:dyDescent="0.25">
      <c r="A24" s="5" t="s">
        <v>51</v>
      </c>
      <c r="B24" s="65">
        <v>18780000</v>
      </c>
      <c r="C24" s="29">
        <v>66200000</v>
      </c>
      <c r="D24" s="29">
        <v>104790000</v>
      </c>
      <c r="E24" s="30">
        <v>33205883</v>
      </c>
      <c r="F24" s="68">
        <v>73717220</v>
      </c>
    </row>
    <row r="25" spans="1:6" ht="15.75" x14ac:dyDescent="0.25">
      <c r="A25" s="5" t="s">
        <v>52</v>
      </c>
      <c r="B25" s="65"/>
      <c r="C25" s="29"/>
      <c r="D25" s="29"/>
      <c r="E25" s="30"/>
      <c r="F25" s="68"/>
    </row>
    <row r="26" spans="1:6" ht="15.75" x14ac:dyDescent="0.25">
      <c r="A26" s="5" t="s">
        <v>53</v>
      </c>
      <c r="B26" s="65">
        <v>1540000</v>
      </c>
      <c r="C26" s="29">
        <v>76640000</v>
      </c>
      <c r="D26" s="29">
        <v>79010000</v>
      </c>
      <c r="E26" s="30">
        <v>6360176</v>
      </c>
      <c r="F26" s="68">
        <v>86621266</v>
      </c>
    </row>
    <row r="27" spans="1:6" ht="15.75" x14ac:dyDescent="0.25">
      <c r="A27" s="10"/>
      <c r="B27" s="54">
        <f t="shared" ref="B27:C27" si="1">SUM(B13:B26)</f>
        <v>43200000</v>
      </c>
      <c r="C27" s="54">
        <f t="shared" si="1"/>
        <v>155660000</v>
      </c>
      <c r="D27" s="54">
        <f>SUM(D13:D26)</f>
        <v>204850000</v>
      </c>
      <c r="E27" s="68">
        <f>SUM(E13:E26)-1</f>
        <v>34738729</v>
      </c>
      <c r="F27" s="68">
        <f>SUM(F13:F26)-1</f>
        <v>131745202</v>
      </c>
    </row>
    <row r="28" spans="1:6" ht="15.75" x14ac:dyDescent="0.25">
      <c r="A28" s="44" t="s">
        <v>75</v>
      </c>
      <c r="B28" s="54"/>
      <c r="C28" s="54"/>
      <c r="D28" s="54"/>
      <c r="E28" s="54"/>
      <c r="F28" s="68"/>
    </row>
    <row r="29" spans="1:6" ht="15.75" x14ac:dyDescent="0.25">
      <c r="A29" s="5" t="s">
        <v>54</v>
      </c>
      <c r="B29" s="65"/>
      <c r="C29" s="29">
        <v>-130360000</v>
      </c>
      <c r="D29" s="29">
        <v>-130360000</v>
      </c>
      <c r="E29" s="30"/>
      <c r="F29" s="68">
        <v>-143401484</v>
      </c>
    </row>
    <row r="30" spans="1:6" ht="15.75" x14ac:dyDescent="0.25">
      <c r="A30" s="10"/>
      <c r="B30" s="54">
        <f t="shared" ref="B30:F30" si="2">B29</f>
        <v>0</v>
      </c>
      <c r="C30" s="54">
        <f t="shared" si="2"/>
        <v>-130360000</v>
      </c>
      <c r="D30" s="54">
        <f t="shared" si="2"/>
        <v>-130360000</v>
      </c>
      <c r="E30" s="54">
        <f t="shared" si="2"/>
        <v>0</v>
      </c>
      <c r="F30" s="54">
        <f t="shared" si="2"/>
        <v>-143401484</v>
      </c>
    </row>
    <row r="31" spans="1:6" ht="15.75" x14ac:dyDescent="0.25">
      <c r="A31" s="10"/>
      <c r="B31" s="54"/>
      <c r="C31" s="54"/>
      <c r="D31" s="54"/>
      <c r="E31" s="54"/>
      <c r="F31" s="68"/>
    </row>
    <row r="32" spans="1:6" ht="15.75" x14ac:dyDescent="0.25">
      <c r="A32" s="37" t="s">
        <v>76</v>
      </c>
      <c r="B32" s="54">
        <f t="shared" ref="B32:F32" si="3">B30+B27+B11</f>
        <v>201420000</v>
      </c>
      <c r="C32" s="54">
        <f t="shared" si="3"/>
        <v>367020000</v>
      </c>
      <c r="D32" s="54">
        <f t="shared" si="3"/>
        <v>588150000</v>
      </c>
      <c r="E32" s="54">
        <f t="shared" si="3"/>
        <v>344809918</v>
      </c>
      <c r="F32" s="54">
        <f t="shared" si="3"/>
        <v>415501428</v>
      </c>
    </row>
    <row r="33" spans="1:6" ht="15.75" x14ac:dyDescent="0.25">
      <c r="A33" s="47" t="s">
        <v>77</v>
      </c>
      <c r="B33" s="65">
        <v>2010910000</v>
      </c>
      <c r="C33" s="29">
        <v>2010910000</v>
      </c>
      <c r="D33" s="29">
        <v>2010910000</v>
      </c>
      <c r="E33" s="30">
        <v>2451653770</v>
      </c>
      <c r="F33" s="68">
        <v>2451653770</v>
      </c>
    </row>
    <row r="34" spans="1:6" ht="15.75" x14ac:dyDescent="0.25">
      <c r="A34" s="44" t="s">
        <v>78</v>
      </c>
      <c r="B34" s="54">
        <f t="shared" ref="B34:F34" si="4">B32+B33</f>
        <v>2212330000</v>
      </c>
      <c r="C34" s="54">
        <f t="shared" si="4"/>
        <v>2377930000</v>
      </c>
      <c r="D34" s="54">
        <f t="shared" si="4"/>
        <v>2599060000</v>
      </c>
      <c r="E34" s="54" t="s">
        <v>101</v>
      </c>
      <c r="F34" s="54">
        <f t="shared" si="4"/>
        <v>2867155198</v>
      </c>
    </row>
    <row r="35" spans="1:6" ht="15.75" x14ac:dyDescent="0.25">
      <c r="A35" s="48"/>
      <c r="B35" s="31"/>
      <c r="C35" s="31"/>
      <c r="D35" s="31"/>
      <c r="E35" s="31"/>
      <c r="F35" s="59"/>
    </row>
    <row r="36" spans="1:6" ht="16.5" thickBot="1" x14ac:dyDescent="0.3">
      <c r="A36" s="44" t="s">
        <v>79</v>
      </c>
      <c r="B36" s="16">
        <f>'3'!B11/('1'!B8/10)</f>
        <v>1.6550036087488624</v>
      </c>
      <c r="C36" s="16">
        <f>'3'!C11/('1'!C8/10)</f>
        <v>3.5744395979121557</v>
      </c>
      <c r="D36" s="16">
        <f>'3'!D11/('1'!D8/10)</f>
        <v>5.3729563498289767</v>
      </c>
      <c r="E36" s="16">
        <f>'3'!E11/('1'!E8/10)</f>
        <v>2.9485354121529763</v>
      </c>
      <c r="F36" s="58">
        <f>'3'!F11/('1'!F8/10)</f>
        <v>4.0619369976653052</v>
      </c>
    </row>
    <row r="37" spans="1:6" x14ac:dyDescent="0.25">
      <c r="A37" s="44" t="s">
        <v>80</v>
      </c>
      <c r="B37" s="59">
        <f>'1'!B8/10</f>
        <v>95601000</v>
      </c>
      <c r="C37" s="59">
        <f>'1'!C8/10</f>
        <v>95601000</v>
      </c>
      <c r="D37" s="59">
        <f>'1'!D8/10</f>
        <v>95601000</v>
      </c>
      <c r="E37" s="59">
        <f>'1'!E8/10</f>
        <v>105161087</v>
      </c>
      <c r="F37" s="59">
        <f>'1'!F8/10</f>
        <v>105161087</v>
      </c>
    </row>
    <row r="38" spans="1:6" ht="16.5" thickBot="1" x14ac:dyDescent="0.3">
      <c r="A38" s="15"/>
      <c r="B38" s="28"/>
      <c r="C38" s="16"/>
      <c r="D38" s="16"/>
      <c r="E3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2020-04-12T06:08:52Z</dcterms:modified>
</cp:coreProperties>
</file>