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240" yWindow="60" windowWidth="2011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32" i="3" l="1"/>
  <c r="H31" i="3"/>
  <c r="H29" i="3"/>
  <c r="H24" i="3"/>
  <c r="H12" i="3"/>
  <c r="H25" i="2"/>
  <c r="H20" i="2"/>
  <c r="H7" i="2"/>
  <c r="H11" i="2" s="1"/>
  <c r="H14" i="2" s="1"/>
  <c r="H16" i="2" s="1"/>
  <c r="H21" i="2" s="1"/>
  <c r="H24" i="2" s="1"/>
  <c r="H59" i="1"/>
  <c r="H53" i="1"/>
  <c r="H55" i="1" s="1"/>
  <c r="H42" i="1"/>
  <c r="H32" i="1"/>
  <c r="H22" i="1"/>
  <c r="H13" i="1"/>
  <c r="G32" i="3"/>
  <c r="G24" i="3"/>
  <c r="G18" i="3"/>
  <c r="G12" i="3"/>
  <c r="G11" i="2"/>
  <c r="G25" i="2"/>
  <c r="G20" i="2"/>
  <c r="G7" i="2"/>
  <c r="G13" i="1"/>
  <c r="G59" i="1"/>
  <c r="G53" i="1"/>
  <c r="G58" i="1" s="1"/>
  <c r="G42" i="1"/>
  <c r="G32" i="1"/>
  <c r="G22" i="1"/>
  <c r="G23" i="1" s="1"/>
  <c r="H58" i="1" l="1"/>
  <c r="H23" i="1"/>
  <c r="G26" i="3"/>
  <c r="G29" i="3" s="1"/>
  <c r="G31" i="3"/>
  <c r="G14" i="2"/>
  <c r="G16" i="2" s="1"/>
  <c r="G21" i="2" s="1"/>
  <c r="G24" i="2" s="1"/>
  <c r="G55" i="1"/>
  <c r="B12" i="3"/>
  <c r="D11" i="2"/>
  <c r="D7" i="2"/>
  <c r="F31" i="3" l="1"/>
  <c r="F25" i="2"/>
  <c r="F24" i="2"/>
  <c r="F58" i="1"/>
  <c r="F59" i="1"/>
  <c r="F53" i="1"/>
  <c r="F29" i="3"/>
  <c r="B32" i="3" l="1"/>
  <c r="C32" i="3"/>
  <c r="D32" i="3"/>
  <c r="E32" i="3"/>
  <c r="F32" i="3"/>
  <c r="B25" i="2"/>
  <c r="C25" i="2"/>
  <c r="D25" i="2"/>
  <c r="E25" i="2"/>
  <c r="C12" i="3" l="1"/>
  <c r="D12" i="3"/>
  <c r="E12" i="3"/>
  <c r="F12" i="3"/>
  <c r="B59" i="1"/>
  <c r="C59" i="1"/>
  <c r="D59" i="1"/>
  <c r="E59" i="1"/>
  <c r="F24" i="3" l="1"/>
  <c r="F18" i="3"/>
  <c r="H18" i="3"/>
  <c r="H26" i="3" s="1"/>
  <c r="F20" i="2"/>
  <c r="F7" i="2"/>
  <c r="F11" i="2" s="1"/>
  <c r="F42" i="1"/>
  <c r="F32" i="1"/>
  <c r="E53" i="1"/>
  <c r="F22" i="1"/>
  <c r="F13" i="1"/>
  <c r="F26" i="3" l="1"/>
  <c r="F10" i="4"/>
  <c r="F14" i="2"/>
  <c r="F23" i="1"/>
  <c r="F7" i="4"/>
  <c r="F55" i="1"/>
  <c r="F8" i="4"/>
  <c r="F16" i="2" l="1"/>
  <c r="F21" i="2" s="1"/>
  <c r="F6" i="4" s="1"/>
  <c r="F9" i="4" l="1"/>
  <c r="F5" i="4"/>
  <c r="F11" i="4"/>
  <c r="B7" i="2"/>
  <c r="B11" i="2" s="1"/>
  <c r="B10" i="4" s="1"/>
  <c r="C7" i="2"/>
  <c r="C11" i="2" s="1"/>
  <c r="E7" i="2"/>
  <c r="E11" i="2" s="1"/>
  <c r="D31" i="3"/>
  <c r="E31" i="3"/>
  <c r="C24" i="3"/>
  <c r="C18" i="3"/>
  <c r="B31" i="3"/>
  <c r="C31" i="3"/>
  <c r="C20" i="2"/>
  <c r="C42" i="1"/>
  <c r="C32" i="1"/>
  <c r="C53" i="1"/>
  <c r="C58" i="1" s="1"/>
  <c r="C22" i="1"/>
  <c r="C13" i="1"/>
  <c r="B53" i="1"/>
  <c r="B58" i="1" s="1"/>
  <c r="E24" i="3"/>
  <c r="D24" i="3"/>
  <c r="B24" i="3"/>
  <c r="E18" i="3"/>
  <c r="D18" i="3"/>
  <c r="B18" i="3"/>
  <c r="E20" i="2"/>
  <c r="E21" i="2" s="1"/>
  <c r="D20" i="2"/>
  <c r="B20" i="2"/>
  <c r="D26" i="3" l="1"/>
  <c r="D29" i="3" s="1"/>
  <c r="E10" i="4"/>
  <c r="E14" i="2"/>
  <c r="E16" i="2" s="1"/>
  <c r="D10" i="4"/>
  <c r="D14" i="2"/>
  <c r="D16" i="2" s="1"/>
  <c r="D21" i="2" s="1"/>
  <c r="C10" i="4"/>
  <c r="C14" i="2"/>
  <c r="C16" i="2" s="1"/>
  <c r="C21" i="2" s="1"/>
  <c r="C6" i="4" s="1"/>
  <c r="B14" i="2"/>
  <c r="B16" i="2" s="1"/>
  <c r="B21" i="2" s="1"/>
  <c r="B11" i="4" s="1"/>
  <c r="C23" i="1"/>
  <c r="C26" i="3"/>
  <c r="C29" i="3" s="1"/>
  <c r="C8" i="4"/>
  <c r="B7" i="4"/>
  <c r="C55" i="1"/>
  <c r="C7" i="4"/>
  <c r="E26" i="3"/>
  <c r="E29" i="3" s="1"/>
  <c r="B26" i="3"/>
  <c r="B29" i="3" s="1"/>
  <c r="B42" i="1"/>
  <c r="D42" i="1"/>
  <c r="D8" i="4" s="1"/>
  <c r="B32" i="1"/>
  <c r="D32" i="1"/>
  <c r="D53" i="1"/>
  <c r="B22" i="1"/>
  <c r="D22" i="1"/>
  <c r="B13" i="1"/>
  <c r="D13" i="1"/>
  <c r="E42" i="1"/>
  <c r="E32" i="1"/>
  <c r="E22" i="1"/>
  <c r="E13" i="1"/>
  <c r="B8" i="4" l="1"/>
  <c r="E24" i="2"/>
  <c r="E9" i="4"/>
  <c r="B24" i="2"/>
  <c r="B9" i="4"/>
  <c r="C24" i="2"/>
  <c r="C9" i="4"/>
  <c r="D24" i="2"/>
  <c r="D9" i="4"/>
  <c r="B6" i="4"/>
  <c r="C5" i="4"/>
  <c r="C11" i="4"/>
  <c r="E8" i="4"/>
  <c r="D11" i="4"/>
  <c r="D7" i="4"/>
  <c r="D6" i="4"/>
  <c r="D58" i="1"/>
  <c r="E11" i="4"/>
  <c r="E7" i="4"/>
  <c r="E6" i="4"/>
  <c r="E58" i="1"/>
  <c r="D23" i="1"/>
  <c r="D5" i="4" s="1"/>
  <c r="E23" i="1"/>
  <c r="E5" i="4" s="1"/>
  <c r="E55" i="1"/>
  <c r="B55" i="1"/>
  <c r="D55" i="1"/>
  <c r="B23" i="1"/>
  <c r="B5" i="4" s="1"/>
</calcChain>
</file>

<file path=xl/sharedStrings.xml><?xml version="1.0" encoding="utf-8"?>
<sst xmlns="http://schemas.openxmlformats.org/spreadsheetml/2006/main" count="126" uniqueCount="96">
  <si>
    <t>Reneta Limited</t>
  </si>
  <si>
    <t>Property,plant &amp; Equipment</t>
  </si>
  <si>
    <t>Capital work in progress</t>
  </si>
  <si>
    <t>Investment in subsidiaries</t>
  </si>
  <si>
    <t>Inventories</t>
  </si>
  <si>
    <t>Other receivsables</t>
  </si>
  <si>
    <t>Advances ,deposit &amp; prepayments</t>
  </si>
  <si>
    <t>Investment in shares &amp; others</t>
  </si>
  <si>
    <t>Cash &amp; cash equivalents</t>
  </si>
  <si>
    <t xml:space="preserve">Share capital </t>
  </si>
  <si>
    <t>Retained Earning</t>
  </si>
  <si>
    <t>Deferred tax liabiliity</t>
  </si>
  <si>
    <t>Long term loan-net off current portion</t>
  </si>
  <si>
    <t>Short term bank loan &amp; overdrafts</t>
  </si>
  <si>
    <t>Long term loan -current portion</t>
  </si>
  <si>
    <t>Trade payable</t>
  </si>
  <si>
    <t>Provision  &amp; other liabiliites</t>
  </si>
  <si>
    <t>Uncalaimed dividend</t>
  </si>
  <si>
    <t>Provison for taxation</t>
  </si>
  <si>
    <t>Gross Profit</t>
  </si>
  <si>
    <t>Administrative, selling &amp; distribution expenses</t>
  </si>
  <si>
    <t>Operating Profit</t>
  </si>
  <si>
    <t>Finance Cost</t>
  </si>
  <si>
    <t>Contributin to WPPF</t>
  </si>
  <si>
    <t>Current tax</t>
  </si>
  <si>
    <t>Deferrred tax</t>
  </si>
  <si>
    <t>payment of VAT</t>
  </si>
  <si>
    <t>Finance costs</t>
  </si>
  <si>
    <t>Payment to suuppliers and employees</t>
  </si>
  <si>
    <t>Sale proceeds of property ,plant &amp; equipment</t>
  </si>
  <si>
    <t>Bank loan (rapaid/received)</t>
  </si>
  <si>
    <t>Dividend paid</t>
  </si>
  <si>
    <t>Loan to Renata agro industires ltd</t>
  </si>
  <si>
    <t>Deferred liability -staff gratituty</t>
  </si>
  <si>
    <t>Available for sale reserve</t>
  </si>
  <si>
    <t>Non convertible bond-current portion</t>
  </si>
  <si>
    <t>Other income/loss</t>
  </si>
  <si>
    <t>Other investment</t>
  </si>
  <si>
    <t>Non convertible bond</t>
  </si>
  <si>
    <t>Accumulated depreciation</t>
  </si>
  <si>
    <t>Debt to Equity</t>
  </si>
  <si>
    <t>Current Ratio</t>
  </si>
  <si>
    <t>Net Margin</t>
  </si>
  <si>
    <t>Operating Margin</t>
  </si>
  <si>
    <t>Balance Sheet</t>
  </si>
  <si>
    <t>ASSETS</t>
  </si>
  <si>
    <t>NON CURRENT ASSETS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</si>
  <si>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</si>
  <si>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</si>
  <si>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</si>
  <si>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</si>
  <si>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</si>
  <si>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</si>
  <si>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</si>
  <si>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</si>
  <si>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</si>
  <si>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</si>
  <si>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</si>
  <si>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</si>
  <si>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</si>
  <si>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</si>
  <si>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</si>
  <si>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</si>
  <si>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</si>
  <si>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</si>
  <si>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</si>
  <si>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</si>
  <si>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Collected form customers and other inocme</t>
  </si>
  <si>
    <t>Net Cash Flows - Operating Activities</t>
  </si>
  <si>
    <t>Net Cash Flows - Investment Activities</t>
  </si>
  <si>
    <t>Net Cash Flows - Financing Activities</t>
  </si>
  <si>
    <t>Non converible bond issue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</si>
  <si>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</si>
  <si>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</si>
  <si>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</si>
  <si>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</si>
  <si>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</si>
  <si>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</si>
  <si>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</si>
  <si>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</si>
  <si>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</si>
  <si>
    <t>As at quarter end</t>
  </si>
  <si>
    <t>Quarter 3</t>
  </si>
  <si>
    <t>Quarter 2</t>
  </si>
  <si>
    <t>Quarter 1</t>
  </si>
  <si>
    <t>Payment for cost and expenses</t>
  </si>
  <si>
    <t>Effect of exchange rate changes on cash and cash equivalents</t>
  </si>
  <si>
    <t>Revaluation surplus</t>
  </si>
  <si>
    <t>Invesmtmet in shares &amp; others</t>
  </si>
  <si>
    <t>Long term investment</t>
  </si>
  <si>
    <t>Trade and other receivables</t>
  </si>
  <si>
    <t>Creditors and accruals</t>
  </si>
  <si>
    <t>Income tax paid</t>
  </si>
  <si>
    <t>Acquisition of fixed assets</t>
  </si>
  <si>
    <t>Tax holiday reserve</t>
  </si>
  <si>
    <t>Fair value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</si>
</sst>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 applyFill="1" applyBorder="1"/>
    <xf numFmtId="164" fontId="0" fillId="0" borderId="0" xfId="1" applyNumberFormat="1" applyFont="1"/>
    <xf numFmtId="164" fontId="2" fillId="0" borderId="0" xfId="1" applyNumberFormat="1" applyFont="1"/>
    <xf numFmtId="1" fontId="4" fillId="0" borderId="0" xfId="1" applyNumberFormat="1" applyFont="1"/>
    <xf numFmtId="2" fontId="2" fillId="0" borderId="0" xfId="0" applyNumberFormat="1" applyFont="1"/>
    <xf numFmtId="43" fontId="0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2" fontId="0" fillId="0" borderId="0" xfId="0" applyNumberFormat="1"/>
    <xf numFmtId="3" fontId="0" fillId="0" borderId="0" xfId="0" applyNumberFormat="1"/>
    <xf numFmtId="0" fontId="4" fillId="0" borderId="0" xfId="0" applyFont="1"/>
    <xf numFmtId="0" fontId="2" fillId="0" borderId="1" xfId="0" applyFont="1" applyBorder="1" applyAlignment="1">
      <alignment horizontal="left"/>
    </xf>
    <xf numFmtId="0" fontId="5" fillId="0" borderId="0" xfId="0" applyFont="1"/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15" fontId="4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3" fontId="0" fillId="0" borderId="0" xfId="1" applyNumberFormat="1" applyFont="1"/>
    <xf numFmtId="3" fontId="2" fillId="0" borderId="0" xfId="1" applyNumberFormat="1" applyFont="1"/>
    <xf numFmtId="15" fontId="0" fillId="0" borderId="0" xfId="0" applyNumberFormat="1"/>
    <xf numFmtId="15" fontId="2" fillId="0" borderId="0" xfId="0" applyNumberFormat="1" applyFont="1"/>
    <xf numFmtId="4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xSplit="1" ySplit="4" topLeftCell="G50" activePane="bottomRight" state="frozen"/>
      <selection pane="topRight" activeCell="B1" sqref="B1"/>
      <selection pane="bottomLeft" activeCell="A3" sqref="A3"/>
      <selection pane="bottomRight" activeCell="H29" sqref="H29"/>
    </sheetView>
  </sheetViews>
  <sheetFormatPr defaultRowHeight="15" x14ac:dyDescent="0.25"/>
  <cols>
    <col min="1" max="1" width="35.5703125" bestFit="1" customWidth="1"/>
    <col min="2" max="2" width="15.28515625" bestFit="1" customWidth="1"/>
    <col min="3" max="3" width="20" bestFit="1" customWidth="1"/>
    <col min="4" max="5" width="15.28515625" bestFit="1" customWidth="1"/>
    <col min="6" max="6" width="18" customWidth="1"/>
    <col min="7" max="7" width="16.85546875" bestFit="1" customWidth="1"/>
    <col min="8" max="8" width="16" customWidth="1"/>
  </cols>
  <sheetData>
    <row r="1" spans="1:8" ht="18.75" x14ac:dyDescent="0.3">
      <c r="A1" s="3" t="s">
        <v>0</v>
      </c>
    </row>
    <row r="2" spans="1:8" ht="15.75" x14ac:dyDescent="0.25">
      <c r="A2" s="14" t="s">
        <v>44</v>
      </c>
    </row>
    <row r="3" spans="1:8" ht="15.75" x14ac:dyDescent="0.25">
      <c r="A3" s="14" t="s">
        <v>81</v>
      </c>
      <c r="B3" s="23" t="s">
        <v>83</v>
      </c>
      <c r="C3" s="23" t="s">
        <v>82</v>
      </c>
      <c r="D3" s="23" t="s">
        <v>84</v>
      </c>
      <c r="E3" s="23" t="s">
        <v>83</v>
      </c>
      <c r="F3" s="23" t="s">
        <v>82</v>
      </c>
      <c r="G3" s="23" t="s">
        <v>84</v>
      </c>
      <c r="H3" s="23" t="s">
        <v>83</v>
      </c>
    </row>
    <row r="4" spans="1:8" ht="15.75" x14ac:dyDescent="0.25">
      <c r="B4" s="21">
        <v>43100</v>
      </c>
      <c r="C4" s="21">
        <v>43190</v>
      </c>
      <c r="D4" s="22">
        <v>43373</v>
      </c>
      <c r="E4" s="21">
        <v>43465</v>
      </c>
      <c r="F4" s="21">
        <v>43555</v>
      </c>
      <c r="G4" s="27">
        <v>43738</v>
      </c>
      <c r="H4" s="26">
        <v>43830</v>
      </c>
    </row>
    <row r="5" spans="1:8" x14ac:dyDescent="0.25">
      <c r="A5" s="15" t="s">
        <v>45</v>
      </c>
    </row>
    <row r="6" spans="1:8" x14ac:dyDescent="0.25">
      <c r="A6" s="16" t="s">
        <v>46</v>
      </c>
    </row>
    <row r="7" spans="1:8" x14ac:dyDescent="0.25">
      <c r="A7" t="s">
        <v>1</v>
      </c>
      <c r="B7" s="5">
        <v>9032710000</v>
      </c>
      <c r="C7" s="5">
        <v>9111478000</v>
      </c>
      <c r="D7" s="5">
        <v>9636179000</v>
      </c>
      <c r="E7" s="5">
        <v>9800863000</v>
      </c>
      <c r="F7" s="5">
        <v>10112046000</v>
      </c>
      <c r="G7" s="13">
        <v>10154506000</v>
      </c>
      <c r="H7" s="13">
        <v>10219165000</v>
      </c>
    </row>
    <row r="8" spans="1:8" x14ac:dyDescent="0.25">
      <c r="A8" t="s">
        <v>2</v>
      </c>
      <c r="B8" s="5">
        <v>922832000</v>
      </c>
      <c r="C8" s="5">
        <v>917203000</v>
      </c>
      <c r="D8" s="5">
        <v>1229596000</v>
      </c>
      <c r="E8" s="5">
        <v>1175042000</v>
      </c>
      <c r="F8" s="5">
        <v>1245800000</v>
      </c>
      <c r="G8" s="5">
        <v>1587669000</v>
      </c>
      <c r="H8" s="5">
        <v>2022947000</v>
      </c>
    </row>
    <row r="9" spans="1:8" x14ac:dyDescent="0.25">
      <c r="A9" t="s">
        <v>39</v>
      </c>
      <c r="B9" s="5"/>
      <c r="C9" s="5"/>
      <c r="D9" s="5"/>
      <c r="E9" s="5"/>
      <c r="F9" s="5">
        <v>0</v>
      </c>
    </row>
    <row r="10" spans="1:8" x14ac:dyDescent="0.25">
      <c r="A10" t="s">
        <v>89</v>
      </c>
      <c r="B10" s="5">
        <v>143069000</v>
      </c>
      <c r="C10" s="5">
        <v>143069000</v>
      </c>
      <c r="D10" s="5">
        <v>143069000</v>
      </c>
      <c r="E10" s="5">
        <v>143069000</v>
      </c>
      <c r="F10" s="5">
        <v>143069000</v>
      </c>
      <c r="G10" s="5">
        <v>143079000</v>
      </c>
      <c r="H10" s="5">
        <v>143079000</v>
      </c>
    </row>
    <row r="11" spans="1:8" x14ac:dyDescent="0.25">
      <c r="A11" t="s">
        <v>37</v>
      </c>
      <c r="B11" s="5"/>
      <c r="C11" s="5"/>
      <c r="D11" s="5"/>
      <c r="E11" s="5"/>
      <c r="F11" s="5"/>
    </row>
    <row r="12" spans="1:8" x14ac:dyDescent="0.25">
      <c r="A12" t="s">
        <v>3</v>
      </c>
      <c r="B12" s="5"/>
      <c r="C12" s="5"/>
      <c r="D12" s="5"/>
      <c r="E12" s="5"/>
      <c r="F12" s="5"/>
    </row>
    <row r="13" spans="1:8" x14ac:dyDescent="0.25">
      <c r="B13" s="6">
        <f t="shared" ref="B13:H13" si="0">SUM(B7:B12)</f>
        <v>10098611000</v>
      </c>
      <c r="C13" s="6">
        <f t="shared" si="0"/>
        <v>10171750000</v>
      </c>
      <c r="D13" s="6">
        <f t="shared" si="0"/>
        <v>11008844000</v>
      </c>
      <c r="E13" s="6">
        <f t="shared" si="0"/>
        <v>11118974000</v>
      </c>
      <c r="F13" s="6">
        <f t="shared" si="0"/>
        <v>11500915000</v>
      </c>
      <c r="G13" s="6">
        <f t="shared" si="0"/>
        <v>11885254000</v>
      </c>
      <c r="H13" s="6">
        <f t="shared" si="0"/>
        <v>12385191000</v>
      </c>
    </row>
    <row r="14" spans="1:8" x14ac:dyDescent="0.25">
      <c r="A14" s="16" t="s">
        <v>47</v>
      </c>
      <c r="B14" s="5"/>
      <c r="C14" s="5"/>
      <c r="D14" s="5"/>
      <c r="E14" s="5"/>
      <c r="F14" s="5"/>
    </row>
    <row r="15" spans="1:8" x14ac:dyDescent="0.25">
      <c r="A15" t="s">
        <v>4</v>
      </c>
      <c r="B15" s="5">
        <v>3122887000</v>
      </c>
      <c r="C15" s="5">
        <v>3396075000</v>
      </c>
      <c r="D15" s="5">
        <v>4043828000</v>
      </c>
      <c r="E15" s="5">
        <v>4595491000</v>
      </c>
      <c r="F15" s="5">
        <v>5426104000</v>
      </c>
      <c r="G15" s="13">
        <v>4978872000</v>
      </c>
      <c r="H15" s="5">
        <v>5574027000</v>
      </c>
    </row>
    <row r="16" spans="1:8" x14ac:dyDescent="0.25">
      <c r="A16" t="s">
        <v>90</v>
      </c>
      <c r="B16" s="5">
        <v>2533401000</v>
      </c>
      <c r="C16" s="5">
        <v>2651172000</v>
      </c>
      <c r="D16" s="5">
        <v>2941372000</v>
      </c>
      <c r="E16" s="5">
        <v>3316167000</v>
      </c>
      <c r="F16" s="5">
        <v>3344601000</v>
      </c>
      <c r="G16" s="13">
        <v>3093638000</v>
      </c>
      <c r="H16" s="5">
        <v>3781270000</v>
      </c>
    </row>
    <row r="17" spans="1:8" x14ac:dyDescent="0.25">
      <c r="A17" t="s">
        <v>5</v>
      </c>
      <c r="B17" s="5"/>
      <c r="C17" s="5"/>
      <c r="D17" s="5"/>
      <c r="E17" s="5"/>
      <c r="F17" s="5">
        <v>0</v>
      </c>
    </row>
    <row r="18" spans="1:8" x14ac:dyDescent="0.25">
      <c r="A18" t="s">
        <v>6</v>
      </c>
      <c r="B18" s="5">
        <v>267965000</v>
      </c>
      <c r="C18" s="5">
        <v>288296000</v>
      </c>
      <c r="D18" s="5">
        <v>479470000</v>
      </c>
      <c r="E18" s="5">
        <v>498042000</v>
      </c>
      <c r="F18" s="5">
        <v>499236000</v>
      </c>
      <c r="G18" s="5">
        <v>526864000</v>
      </c>
      <c r="H18" s="5">
        <v>471891000</v>
      </c>
    </row>
    <row r="19" spans="1:8" x14ac:dyDescent="0.25">
      <c r="A19" t="s">
        <v>7</v>
      </c>
      <c r="B19" s="5">
        <v>82218000</v>
      </c>
      <c r="C19" s="5">
        <v>309132000</v>
      </c>
      <c r="D19" s="5">
        <v>2101736000</v>
      </c>
      <c r="E19" s="5">
        <v>2789306000</v>
      </c>
      <c r="F19" s="5">
        <v>3297227000</v>
      </c>
      <c r="G19" s="5">
        <v>5339269000</v>
      </c>
      <c r="H19" s="5">
        <v>6033274000</v>
      </c>
    </row>
    <row r="20" spans="1:8" x14ac:dyDescent="0.25">
      <c r="A20" t="s">
        <v>32</v>
      </c>
      <c r="B20" s="5"/>
      <c r="C20" s="5"/>
      <c r="D20" s="5"/>
      <c r="E20" s="5"/>
      <c r="F20" s="5">
        <v>0</v>
      </c>
    </row>
    <row r="21" spans="1:8" x14ac:dyDescent="0.25">
      <c r="A21" t="s">
        <v>8</v>
      </c>
      <c r="B21" s="5">
        <v>579884000</v>
      </c>
      <c r="C21" s="5">
        <v>552508000</v>
      </c>
      <c r="D21" s="5">
        <v>1121265000</v>
      </c>
      <c r="E21" s="5">
        <v>751610000</v>
      </c>
      <c r="F21" s="5">
        <v>748778000</v>
      </c>
      <c r="G21" s="5">
        <v>725125000</v>
      </c>
      <c r="H21" s="5">
        <v>519272000</v>
      </c>
    </row>
    <row r="22" spans="1:8" x14ac:dyDescent="0.25">
      <c r="B22" s="6">
        <f t="shared" ref="B22:H22" si="1">SUM(B15:B21)</f>
        <v>6586355000</v>
      </c>
      <c r="C22" s="6">
        <f t="shared" si="1"/>
        <v>7197183000</v>
      </c>
      <c r="D22" s="6">
        <f t="shared" si="1"/>
        <v>10687671000</v>
      </c>
      <c r="E22" s="6">
        <f t="shared" si="1"/>
        <v>11950616000</v>
      </c>
      <c r="F22" s="6">
        <f t="shared" si="1"/>
        <v>13315946000</v>
      </c>
      <c r="G22" s="6">
        <f t="shared" si="1"/>
        <v>14663768000</v>
      </c>
      <c r="H22" s="6">
        <f t="shared" si="1"/>
        <v>16379734000</v>
      </c>
    </row>
    <row r="23" spans="1:8" x14ac:dyDescent="0.25">
      <c r="A23" s="1"/>
      <c r="B23" s="6">
        <f t="shared" ref="B23:H23" si="2">B13+B22</f>
        <v>16684966000</v>
      </c>
      <c r="C23" s="6">
        <f t="shared" si="2"/>
        <v>17368933000</v>
      </c>
      <c r="D23" s="6">
        <f t="shared" si="2"/>
        <v>21696515000</v>
      </c>
      <c r="E23" s="6">
        <f t="shared" si="2"/>
        <v>23069590000</v>
      </c>
      <c r="F23" s="6">
        <f t="shared" si="2"/>
        <v>24816861000</v>
      </c>
      <c r="G23" s="6">
        <f t="shared" si="2"/>
        <v>26549022000</v>
      </c>
      <c r="H23" s="6">
        <f t="shared" si="2"/>
        <v>28764925000</v>
      </c>
    </row>
    <row r="24" spans="1:8" x14ac:dyDescent="0.25">
      <c r="A24" s="1"/>
      <c r="B24" s="5"/>
      <c r="C24" s="5"/>
      <c r="D24" s="5"/>
      <c r="E24" s="5"/>
      <c r="F24" s="5"/>
    </row>
    <row r="25" spans="1:8" ht="15.75" x14ac:dyDescent="0.25">
      <c r="A25" s="17" t="s">
        <v>48</v>
      </c>
      <c r="B25" s="5"/>
      <c r="C25" s="5"/>
      <c r="D25" s="5"/>
      <c r="E25" s="5"/>
      <c r="F25" s="5"/>
    </row>
    <row r="26" spans="1:8" ht="15.75" x14ac:dyDescent="0.25">
      <c r="A26" s="18" t="s">
        <v>49</v>
      </c>
    </row>
    <row r="27" spans="1:8" x14ac:dyDescent="0.25">
      <c r="A27" s="16" t="s">
        <v>50</v>
      </c>
      <c r="B27" s="5"/>
      <c r="C27" s="5"/>
      <c r="D27" s="5"/>
      <c r="E27" s="5"/>
      <c r="F27" s="5"/>
    </row>
    <row r="28" spans="1:8" x14ac:dyDescent="0.25">
      <c r="A28" s="2" t="s">
        <v>11</v>
      </c>
      <c r="B28" s="5">
        <v>1098850000</v>
      </c>
      <c r="C28" s="5">
        <v>1104828000</v>
      </c>
      <c r="D28" s="5">
        <v>1207039000</v>
      </c>
      <c r="E28" s="5">
        <v>1225418</v>
      </c>
      <c r="F28" s="5">
        <v>1267208000</v>
      </c>
      <c r="G28" s="5">
        <v>1296117000</v>
      </c>
      <c r="H28" s="5">
        <v>1300539000</v>
      </c>
    </row>
    <row r="29" spans="1:8" x14ac:dyDescent="0.25">
      <c r="A29" s="2" t="s">
        <v>33</v>
      </c>
      <c r="B29" s="5"/>
      <c r="C29" s="5"/>
      <c r="D29" s="5"/>
      <c r="E29" s="5"/>
      <c r="F29" s="5">
        <v>0</v>
      </c>
    </row>
    <row r="30" spans="1:8" x14ac:dyDescent="0.25">
      <c r="A30" s="2" t="s">
        <v>38</v>
      </c>
      <c r="B30" s="5"/>
      <c r="C30" s="5"/>
      <c r="D30" s="5"/>
      <c r="E30" s="5"/>
      <c r="F30" s="5"/>
    </row>
    <row r="31" spans="1:8" x14ac:dyDescent="0.25">
      <c r="A31" s="2" t="s">
        <v>12</v>
      </c>
      <c r="B31" s="5">
        <v>170031000</v>
      </c>
      <c r="C31" s="5">
        <v>123131000</v>
      </c>
      <c r="D31" s="5"/>
      <c r="E31" s="5"/>
      <c r="F31" s="5"/>
    </row>
    <row r="32" spans="1:8" x14ac:dyDescent="0.25">
      <c r="B32" s="6">
        <f t="shared" ref="B32:H32" si="3">SUM(B28:B31)</f>
        <v>1268881000</v>
      </c>
      <c r="C32" s="6">
        <f t="shared" si="3"/>
        <v>1227959000</v>
      </c>
      <c r="D32" s="6">
        <f t="shared" si="3"/>
        <v>1207039000</v>
      </c>
      <c r="E32" s="6">
        <f t="shared" si="3"/>
        <v>1225418</v>
      </c>
      <c r="F32" s="6">
        <f t="shared" si="3"/>
        <v>1267208000</v>
      </c>
      <c r="G32" s="6">
        <f t="shared" si="3"/>
        <v>1296117000</v>
      </c>
      <c r="H32" s="6">
        <f t="shared" si="3"/>
        <v>1300539000</v>
      </c>
    </row>
    <row r="33" spans="1:8" x14ac:dyDescent="0.25">
      <c r="A33" s="16" t="s">
        <v>51</v>
      </c>
      <c r="B33" s="5"/>
      <c r="C33" s="5"/>
      <c r="D33" s="5"/>
      <c r="E33" s="5"/>
      <c r="F33" s="5"/>
    </row>
    <row r="34" spans="1:8" x14ac:dyDescent="0.25">
      <c r="A34" t="s">
        <v>13</v>
      </c>
      <c r="B34" s="5">
        <v>1518945000</v>
      </c>
      <c r="C34" s="5">
        <v>1402094000</v>
      </c>
      <c r="D34" s="5">
        <v>1867470000</v>
      </c>
      <c r="E34" s="5">
        <v>1280243000</v>
      </c>
      <c r="F34" s="5">
        <v>2748540000</v>
      </c>
      <c r="G34" s="5">
        <v>3000780000</v>
      </c>
      <c r="H34" s="5">
        <v>4062275000</v>
      </c>
    </row>
    <row r="35" spans="1:8" x14ac:dyDescent="0.25">
      <c r="A35" t="s">
        <v>14</v>
      </c>
      <c r="B35" s="5">
        <v>158000000</v>
      </c>
      <c r="C35" s="5">
        <v>165000000</v>
      </c>
      <c r="D35" s="5">
        <v>57789000</v>
      </c>
      <c r="E35" s="5">
        <v>15836000</v>
      </c>
      <c r="F35" s="5"/>
    </row>
    <row r="36" spans="1:8" x14ac:dyDescent="0.25">
      <c r="A36" t="s">
        <v>35</v>
      </c>
      <c r="B36" s="5"/>
      <c r="C36" s="5"/>
      <c r="D36" s="5"/>
      <c r="E36" s="5"/>
      <c r="F36" s="5"/>
    </row>
    <row r="37" spans="1:8" x14ac:dyDescent="0.25">
      <c r="A37" t="s">
        <v>15</v>
      </c>
      <c r="B37" s="5"/>
      <c r="C37" s="5"/>
      <c r="D37" s="5">
        <v>2568386000</v>
      </c>
      <c r="E37" s="5">
        <v>4316189000</v>
      </c>
      <c r="F37" s="5">
        <v>3736613000</v>
      </c>
      <c r="G37" s="5">
        <v>2887353000</v>
      </c>
      <c r="H37" s="5">
        <v>3845047000</v>
      </c>
    </row>
    <row r="38" spans="1:8" x14ac:dyDescent="0.25">
      <c r="A38" t="s">
        <v>91</v>
      </c>
      <c r="B38" s="5">
        <v>2433431000</v>
      </c>
      <c r="C38" s="5">
        <v>2889511000</v>
      </c>
      <c r="D38" s="5"/>
      <c r="E38" s="5"/>
      <c r="F38" s="5"/>
    </row>
    <row r="39" spans="1:8" x14ac:dyDescent="0.25">
      <c r="A39" t="s">
        <v>16</v>
      </c>
      <c r="B39" s="5"/>
      <c r="C39" s="5"/>
      <c r="D39" s="5"/>
      <c r="E39" s="5"/>
      <c r="F39" s="5"/>
    </row>
    <row r="40" spans="1:8" x14ac:dyDescent="0.25">
      <c r="A40" t="s">
        <v>17</v>
      </c>
      <c r="B40" s="5">
        <v>25054000</v>
      </c>
      <c r="C40" s="5">
        <v>28304000</v>
      </c>
      <c r="D40" s="5"/>
      <c r="E40" s="5"/>
      <c r="F40" s="5"/>
    </row>
    <row r="41" spans="1:8" x14ac:dyDescent="0.25">
      <c r="A41" t="s">
        <v>18</v>
      </c>
      <c r="B41" s="5"/>
      <c r="C41" s="5"/>
      <c r="D41" s="5"/>
      <c r="E41" s="5"/>
      <c r="F41" s="5"/>
    </row>
    <row r="42" spans="1:8" x14ac:dyDescent="0.25">
      <c r="B42" s="6">
        <f t="shared" ref="B42:H42" si="4">SUM(B34:B41)</f>
        <v>4135430000</v>
      </c>
      <c r="C42" s="6">
        <f t="shared" si="4"/>
        <v>4484909000</v>
      </c>
      <c r="D42" s="6">
        <f t="shared" si="4"/>
        <v>4493645000</v>
      </c>
      <c r="E42" s="6">
        <f t="shared" si="4"/>
        <v>5612268000</v>
      </c>
      <c r="F42" s="6">
        <f t="shared" si="4"/>
        <v>6485153000</v>
      </c>
      <c r="G42" s="6">
        <f t="shared" si="4"/>
        <v>5888133000</v>
      </c>
      <c r="H42" s="6">
        <f t="shared" si="4"/>
        <v>7907322000</v>
      </c>
    </row>
    <row r="43" spans="1:8" x14ac:dyDescent="0.25">
      <c r="B43" s="6"/>
      <c r="C43" s="6"/>
      <c r="D43" s="6"/>
      <c r="E43" s="6"/>
      <c r="F43" s="6"/>
    </row>
    <row r="44" spans="1:8" x14ac:dyDescent="0.25">
      <c r="A44" s="16" t="s">
        <v>52</v>
      </c>
      <c r="B44" s="5"/>
      <c r="C44" s="5"/>
      <c r="D44" s="5"/>
      <c r="E44" s="5"/>
      <c r="F44" s="5"/>
    </row>
    <row r="45" spans="1:8" x14ac:dyDescent="0.25">
      <c r="A45" s="2" t="s">
        <v>9</v>
      </c>
      <c r="B45" s="5">
        <v>608965000</v>
      </c>
      <c r="C45" s="5">
        <v>608965000</v>
      </c>
      <c r="D45" s="5">
        <v>700310000</v>
      </c>
      <c r="E45" s="5">
        <v>805357000</v>
      </c>
      <c r="F45" s="5">
        <v>805357000</v>
      </c>
      <c r="G45" s="5">
        <v>805357000</v>
      </c>
      <c r="H45" s="5">
        <v>885892000</v>
      </c>
    </row>
    <row r="46" spans="1:8" x14ac:dyDescent="0.25">
      <c r="A46" s="2" t="s">
        <v>87</v>
      </c>
      <c r="B46" s="5">
        <v>156043000</v>
      </c>
      <c r="C46" s="5">
        <v>155924000</v>
      </c>
      <c r="D46" s="5">
        <v>154689000</v>
      </c>
      <c r="E46" s="5">
        <v>154570000</v>
      </c>
      <c r="F46" s="5">
        <v>154450000</v>
      </c>
      <c r="G46" s="5">
        <v>154212000</v>
      </c>
      <c r="H46" s="5">
        <v>154092000</v>
      </c>
    </row>
    <row r="47" spans="1:8" x14ac:dyDescent="0.25">
      <c r="A47" s="2" t="s">
        <v>95</v>
      </c>
      <c r="B47" s="5"/>
      <c r="C47" s="5"/>
      <c r="D47" s="5"/>
      <c r="E47" s="5"/>
      <c r="F47" s="5"/>
      <c r="G47" s="5">
        <v>16003000</v>
      </c>
      <c r="H47">
        <v>3492000</v>
      </c>
    </row>
    <row r="48" spans="1:8" x14ac:dyDescent="0.25">
      <c r="A48" s="2" t="s">
        <v>94</v>
      </c>
      <c r="B48" s="5"/>
      <c r="C48" s="5"/>
      <c r="D48" s="5"/>
      <c r="E48" s="5"/>
      <c r="F48" s="5">
        <v>0</v>
      </c>
    </row>
    <row r="49" spans="1:8" x14ac:dyDescent="0.25">
      <c r="A49" s="2" t="s">
        <v>34</v>
      </c>
      <c r="B49" s="5">
        <v>7959000</v>
      </c>
      <c r="C49" s="5">
        <v>12074000</v>
      </c>
      <c r="D49" s="5">
        <v>20472000</v>
      </c>
      <c r="E49" s="5">
        <v>21317000</v>
      </c>
      <c r="F49" s="5">
        <v>28753000</v>
      </c>
    </row>
    <row r="50" spans="1:8" x14ac:dyDescent="0.25">
      <c r="A50" s="2" t="s">
        <v>10</v>
      </c>
      <c r="B50" s="5">
        <v>10507688000</v>
      </c>
      <c r="C50" s="5">
        <v>10879102000</v>
      </c>
      <c r="D50" s="5">
        <v>15120360000</v>
      </c>
      <c r="E50" s="5">
        <v>15250660000</v>
      </c>
      <c r="F50" s="5">
        <v>16075940000</v>
      </c>
      <c r="G50" s="5">
        <v>18389200000</v>
      </c>
      <c r="H50" s="5">
        <v>18513588000</v>
      </c>
    </row>
    <row r="51" spans="1:8" x14ac:dyDescent="0.25">
      <c r="A51" s="2"/>
      <c r="B51" s="5"/>
      <c r="C51" s="5"/>
      <c r="D51" s="5"/>
      <c r="E51" s="5"/>
      <c r="F51" s="5">
        <v>0</v>
      </c>
    </row>
    <row r="52" spans="1:8" x14ac:dyDescent="0.25">
      <c r="A52" s="16" t="s">
        <v>53</v>
      </c>
      <c r="B52" s="5"/>
      <c r="C52" s="5"/>
      <c r="D52" s="5"/>
      <c r="E52" s="5"/>
      <c r="F52" s="5">
        <v>0</v>
      </c>
    </row>
    <row r="53" spans="1:8" x14ac:dyDescent="0.25">
      <c r="A53" s="1"/>
      <c r="B53" s="6">
        <f>SUM(B45:B52)</f>
        <v>11280655000</v>
      </c>
      <c r="C53" s="6">
        <f>SUM(C45:C50)</f>
        <v>11656065000</v>
      </c>
      <c r="D53" s="6">
        <f>SUM(D45:D50)</f>
        <v>15995831000</v>
      </c>
      <c r="E53" s="6">
        <f>SUM(E45:E52)</f>
        <v>16231904000</v>
      </c>
      <c r="F53" s="6">
        <f>SUM(F45:F52)</f>
        <v>17064500000</v>
      </c>
      <c r="G53" s="6">
        <f>SUM(G45:G52)</f>
        <v>19364772000</v>
      </c>
      <c r="H53" s="6">
        <f>SUM(H45:H52)</f>
        <v>19557064000</v>
      </c>
    </row>
    <row r="54" spans="1:8" x14ac:dyDescent="0.25">
      <c r="A54" s="1"/>
      <c r="B54" s="6"/>
      <c r="C54" s="6"/>
      <c r="D54" s="6"/>
      <c r="E54" s="6"/>
      <c r="F54" s="6"/>
    </row>
    <row r="55" spans="1:8" x14ac:dyDescent="0.25">
      <c r="A55" s="1"/>
      <c r="B55" s="6">
        <f t="shared" ref="B55:H55" si="5">B53+B32+B42</f>
        <v>16684966000</v>
      </c>
      <c r="C55" s="6">
        <f t="shared" si="5"/>
        <v>17368933000</v>
      </c>
      <c r="D55" s="6">
        <f t="shared" si="5"/>
        <v>21696515000</v>
      </c>
      <c r="E55" s="6">
        <f t="shared" si="5"/>
        <v>21845397418</v>
      </c>
      <c r="F55" s="6">
        <f t="shared" si="5"/>
        <v>24816861000</v>
      </c>
      <c r="G55" s="6">
        <f t="shared" si="5"/>
        <v>26549022000</v>
      </c>
      <c r="H55" s="6">
        <f t="shared" si="5"/>
        <v>28764925000</v>
      </c>
    </row>
    <row r="56" spans="1:8" x14ac:dyDescent="0.25">
      <c r="A56" s="1"/>
      <c r="B56" s="6"/>
      <c r="C56" s="6"/>
      <c r="D56" s="6"/>
      <c r="E56" s="6"/>
      <c r="F56" s="6"/>
    </row>
    <row r="57" spans="1:8" x14ac:dyDescent="0.25">
      <c r="B57" s="5"/>
      <c r="C57" s="5"/>
      <c r="D57" s="5"/>
      <c r="E57" s="5"/>
      <c r="F57" s="5"/>
    </row>
    <row r="58" spans="1:8" x14ac:dyDescent="0.25">
      <c r="A58" s="19" t="s">
        <v>54</v>
      </c>
      <c r="B58" s="9">
        <f t="shared" ref="B58:H58" si="6">B53/(B45/10)</f>
        <v>185.24307636727892</v>
      </c>
      <c r="C58" s="9">
        <f t="shared" si="6"/>
        <v>191.40779847774502</v>
      </c>
      <c r="D58" s="9">
        <f t="shared" si="6"/>
        <v>228.41071811055104</v>
      </c>
      <c r="E58" s="9">
        <f t="shared" si="6"/>
        <v>201.54917632801354</v>
      </c>
      <c r="F58" s="9">
        <f t="shared" si="6"/>
        <v>211.88739900441666</v>
      </c>
      <c r="G58" s="9">
        <f t="shared" si="6"/>
        <v>240.4495397693197</v>
      </c>
      <c r="H58" s="9">
        <f t="shared" si="6"/>
        <v>220.76126661037688</v>
      </c>
    </row>
    <row r="59" spans="1:8" x14ac:dyDescent="0.25">
      <c r="A59" s="19" t="s">
        <v>55</v>
      </c>
      <c r="B59" s="5">
        <f t="shared" ref="B59:H59" si="7">B45/10</f>
        <v>60896500</v>
      </c>
      <c r="C59" s="5">
        <f t="shared" si="7"/>
        <v>60896500</v>
      </c>
      <c r="D59" s="5">
        <f t="shared" si="7"/>
        <v>70031000</v>
      </c>
      <c r="E59" s="5">
        <f t="shared" si="7"/>
        <v>80535700</v>
      </c>
      <c r="F59" s="5">
        <f t="shared" si="7"/>
        <v>80535700</v>
      </c>
      <c r="G59" s="5">
        <f t="shared" si="7"/>
        <v>80535700</v>
      </c>
      <c r="H59" s="5">
        <f t="shared" si="7"/>
        <v>88589200</v>
      </c>
    </row>
    <row r="60" spans="1:8" x14ac:dyDescent="0.25">
      <c r="B60" s="5"/>
      <c r="C60" s="5"/>
      <c r="D60" s="5"/>
      <c r="E60" s="5"/>
      <c r="F60" s="5"/>
    </row>
    <row r="61" spans="1:8" x14ac:dyDescent="0.25">
      <c r="A61" s="1"/>
      <c r="B61" s="6"/>
      <c r="C61" s="6"/>
      <c r="D61" s="6"/>
      <c r="E61" s="6"/>
      <c r="F61" s="6"/>
    </row>
    <row r="62" spans="1:8" x14ac:dyDescent="0.25">
      <c r="B62" s="5"/>
      <c r="C62" s="5"/>
      <c r="D62" s="5"/>
      <c r="E62" s="5"/>
      <c r="F62" s="5"/>
    </row>
    <row r="63" spans="1:8" x14ac:dyDescent="0.25">
      <c r="B63" s="5"/>
      <c r="C63" s="5"/>
      <c r="D63" s="5"/>
      <c r="E63" s="5"/>
      <c r="F63" s="5"/>
    </row>
    <row r="64" spans="1:8" x14ac:dyDescent="0.25">
      <c r="B64" s="6"/>
      <c r="C64" s="6"/>
      <c r="D64" s="6"/>
      <c r="E64" s="6"/>
      <c r="F64" s="6"/>
    </row>
    <row r="65" spans="1:6" x14ac:dyDescent="0.25">
      <c r="B65" s="6"/>
      <c r="C65" s="6"/>
      <c r="D65" s="6"/>
      <c r="E65" s="6"/>
      <c r="F65" s="6"/>
    </row>
    <row r="66" spans="1:6" x14ac:dyDescent="0.25">
      <c r="B66" s="5"/>
      <c r="C66" s="5"/>
      <c r="D66" s="5"/>
      <c r="E66" s="5"/>
      <c r="F66" s="5"/>
    </row>
    <row r="67" spans="1:6" x14ac:dyDescent="0.25">
      <c r="A67" s="1"/>
      <c r="B67" s="6"/>
      <c r="C67" s="6"/>
      <c r="D67" s="6"/>
      <c r="E67" s="6"/>
      <c r="F67" s="6"/>
    </row>
    <row r="68" spans="1:6" x14ac:dyDescent="0.25">
      <c r="B68" s="5"/>
      <c r="C68" s="5"/>
      <c r="D68" s="5"/>
      <c r="E68" s="5"/>
      <c r="F68" s="5"/>
    </row>
    <row r="69" spans="1:6" x14ac:dyDescent="0.25">
      <c r="A69" s="1"/>
      <c r="B69" s="6"/>
      <c r="C69" s="6"/>
      <c r="D69" s="6"/>
      <c r="E69" s="6"/>
      <c r="F69" s="6"/>
    </row>
    <row r="70" spans="1:6" x14ac:dyDescent="0.25">
      <c r="A70" s="1"/>
      <c r="B70" s="5"/>
      <c r="C70" s="5"/>
      <c r="D70" s="5"/>
      <c r="E70" s="5"/>
      <c r="F70" s="5"/>
    </row>
    <row r="71" spans="1:6" x14ac:dyDescent="0.25">
      <c r="B71" s="5"/>
      <c r="C71" s="5"/>
      <c r="D71" s="5"/>
      <c r="E71" s="5"/>
      <c r="F71" s="5"/>
    </row>
    <row r="72" spans="1:6" x14ac:dyDescent="0.25">
      <c r="B72" s="5"/>
      <c r="C72" s="5"/>
      <c r="D72" s="5"/>
      <c r="E72" s="5"/>
      <c r="F72" s="5"/>
    </row>
    <row r="73" spans="1:6" x14ac:dyDescent="0.25">
      <c r="B73" s="6"/>
      <c r="C73" s="6"/>
      <c r="D73" s="6"/>
      <c r="E73" s="6"/>
      <c r="F73" s="6"/>
    </row>
    <row r="74" spans="1:6" x14ac:dyDescent="0.25">
      <c r="A74" s="1"/>
      <c r="B74" s="6"/>
      <c r="C74" s="6"/>
      <c r="D74" s="6"/>
      <c r="E74" s="6"/>
      <c r="F74" s="6"/>
    </row>
    <row r="75" spans="1:6" x14ac:dyDescent="0.25">
      <c r="B75" s="5"/>
      <c r="C75" s="5"/>
      <c r="D75" s="5"/>
      <c r="E75" s="5"/>
      <c r="F75" s="5"/>
    </row>
    <row r="76" spans="1:6" x14ac:dyDescent="0.25">
      <c r="B76" s="5"/>
      <c r="C76" s="5"/>
      <c r="D76" s="5"/>
      <c r="E76" s="5"/>
      <c r="F76" s="5"/>
    </row>
    <row r="77" spans="1:6" x14ac:dyDescent="0.25">
      <c r="A77" s="1"/>
      <c r="B77" s="5"/>
      <c r="C77" s="5"/>
      <c r="D77" s="5"/>
      <c r="E77" s="5"/>
      <c r="F77" s="5"/>
    </row>
    <row r="78" spans="1:6" x14ac:dyDescent="0.25">
      <c r="B78" s="5"/>
      <c r="C78" s="5"/>
      <c r="D78" s="5"/>
      <c r="E78" s="5"/>
      <c r="F78" s="5"/>
    </row>
    <row r="79" spans="1:6" x14ac:dyDescent="0.25">
      <c r="B79" s="5"/>
      <c r="C79" s="5"/>
      <c r="D79" s="5"/>
      <c r="E79" s="5"/>
      <c r="F79" s="5"/>
    </row>
    <row r="80" spans="1:6" x14ac:dyDescent="0.25">
      <c r="B80" s="5"/>
      <c r="C80" s="5"/>
      <c r="D80" s="5"/>
      <c r="E80" s="5"/>
      <c r="F80" s="5"/>
    </row>
    <row r="81" spans="1:6" x14ac:dyDescent="0.25">
      <c r="A81" s="1"/>
      <c r="B81" s="6"/>
      <c r="C81" s="6"/>
      <c r="D81" s="6"/>
      <c r="E81" s="6"/>
      <c r="F81" s="6"/>
    </row>
    <row r="82" spans="1:6" x14ac:dyDescent="0.25">
      <c r="B82" s="5"/>
      <c r="C82" s="5"/>
      <c r="D82" s="5"/>
      <c r="E82" s="5"/>
      <c r="F82" s="5"/>
    </row>
    <row r="83" spans="1:6" x14ac:dyDescent="0.25">
      <c r="B83" s="5"/>
      <c r="C83" s="5"/>
      <c r="D83" s="5"/>
      <c r="E83" s="5"/>
      <c r="F83" s="5"/>
    </row>
    <row r="84" spans="1:6" x14ac:dyDescent="0.25">
      <c r="A84" s="1"/>
      <c r="B84" s="6"/>
      <c r="C84" s="6"/>
      <c r="D84" s="6"/>
      <c r="E84" s="6"/>
      <c r="F84" s="6"/>
    </row>
    <row r="85" spans="1:6" x14ac:dyDescent="0.25">
      <c r="A85" s="1"/>
      <c r="B85" s="5"/>
      <c r="C85" s="5"/>
      <c r="D85" s="5"/>
      <c r="E85" s="5"/>
      <c r="F85" s="5"/>
    </row>
    <row r="86" spans="1:6" x14ac:dyDescent="0.25">
      <c r="A86" s="4"/>
      <c r="B86" s="5"/>
      <c r="C86" s="5"/>
      <c r="D86" s="5"/>
      <c r="E86" s="5"/>
      <c r="F86" s="5"/>
    </row>
    <row r="87" spans="1:6" x14ac:dyDescent="0.25">
      <c r="B87" s="5"/>
      <c r="C87" s="5"/>
      <c r="D87" s="5"/>
      <c r="E87" s="5"/>
      <c r="F87" s="5"/>
    </row>
    <row r="88" spans="1:6" x14ac:dyDescent="0.25">
      <c r="B88" s="5"/>
      <c r="C88" s="5"/>
      <c r="D88" s="5"/>
      <c r="E88" s="5"/>
      <c r="F88" s="5"/>
    </row>
    <row r="89" spans="1:6" x14ac:dyDescent="0.25">
      <c r="B89" s="5"/>
      <c r="C89" s="5"/>
      <c r="D89" s="5"/>
      <c r="E89" s="5"/>
      <c r="F89" s="5"/>
    </row>
    <row r="90" spans="1:6" x14ac:dyDescent="0.25">
      <c r="A90" s="1"/>
      <c r="B90" s="6"/>
      <c r="C90" s="6"/>
      <c r="D90" s="6"/>
      <c r="E90" s="6"/>
      <c r="F90" s="6"/>
    </row>
    <row r="91" spans="1:6" x14ac:dyDescent="0.25">
      <c r="B91" s="5"/>
      <c r="C91" s="5"/>
      <c r="D91" s="5"/>
      <c r="E91" s="5"/>
      <c r="F91" s="5"/>
    </row>
    <row r="92" spans="1:6" x14ac:dyDescent="0.25">
      <c r="A92" s="1"/>
      <c r="B92" s="5"/>
      <c r="C92" s="5"/>
      <c r="D92" s="5"/>
      <c r="E92" s="5"/>
      <c r="F92" s="5"/>
    </row>
    <row r="93" spans="1:6" x14ac:dyDescent="0.25">
      <c r="B93" s="5"/>
      <c r="C93" s="5"/>
      <c r="D93" s="5"/>
      <c r="E93" s="5"/>
      <c r="F93" s="5"/>
    </row>
    <row r="94" spans="1:6" x14ac:dyDescent="0.25">
      <c r="A94" s="1"/>
      <c r="B94" s="5"/>
      <c r="C94" s="5"/>
      <c r="D94" s="5"/>
      <c r="E94" s="5"/>
      <c r="F94" s="5"/>
    </row>
    <row r="95" spans="1:6" x14ac:dyDescent="0.25">
      <c r="B95" s="5"/>
      <c r="C95" s="5"/>
      <c r="D95" s="5"/>
      <c r="E95" s="5"/>
      <c r="F95" s="5"/>
    </row>
    <row r="96" spans="1:6" x14ac:dyDescent="0.25">
      <c r="A96" s="1"/>
      <c r="B96" s="6"/>
      <c r="C96" s="6"/>
      <c r="D96" s="6"/>
      <c r="E96" s="6"/>
      <c r="F96" s="6"/>
    </row>
    <row r="97" spans="1:6" x14ac:dyDescent="0.25">
      <c r="A97" s="1"/>
      <c r="B97" s="6"/>
      <c r="C97" s="6"/>
      <c r="D97" s="6"/>
      <c r="E97" s="6"/>
      <c r="F97" s="6"/>
    </row>
    <row r="98" spans="1:6" x14ac:dyDescent="0.25">
      <c r="A98" s="1"/>
      <c r="B98" s="5"/>
      <c r="C98" s="5"/>
      <c r="D98" s="5"/>
      <c r="E98" s="5"/>
      <c r="F98" s="5"/>
    </row>
    <row r="99" spans="1:6" x14ac:dyDescent="0.25">
      <c r="A99" s="1"/>
      <c r="B99" s="6"/>
      <c r="C99" s="6"/>
      <c r="D99" s="6"/>
      <c r="E99" s="6"/>
      <c r="F9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pane xSplit="1" ySplit="4" topLeftCell="G11" activePane="bottomRight" state="frozen"/>
      <selection pane="topRight" activeCell="B1" sqref="B1"/>
      <selection pane="bottomLeft" activeCell="A4" sqref="A4"/>
      <selection pane="bottomRight" activeCell="H19" sqref="H19"/>
    </sheetView>
  </sheetViews>
  <sheetFormatPr defaultRowHeight="15" x14ac:dyDescent="0.25"/>
  <cols>
    <col min="1" max="1" width="43.7109375" bestFit="1" customWidth="1"/>
    <col min="2" max="5" width="15.28515625" bestFit="1" customWidth="1"/>
    <col min="6" max="6" width="17.7109375" bestFit="1" customWidth="1"/>
    <col min="7" max="7" width="16.28515625" customWidth="1"/>
    <col min="8" max="8" width="16.85546875" bestFit="1" customWidth="1"/>
  </cols>
  <sheetData>
    <row r="1" spans="1:8" ht="18.75" x14ac:dyDescent="0.3">
      <c r="A1" s="3" t="s">
        <v>0</v>
      </c>
      <c r="B1" s="10"/>
      <c r="C1" s="10"/>
      <c r="D1" s="10"/>
      <c r="E1" s="10"/>
    </row>
    <row r="2" spans="1:8" ht="15.75" x14ac:dyDescent="0.25">
      <c r="A2" s="14" t="s">
        <v>56</v>
      </c>
      <c r="B2" s="5"/>
      <c r="C2" s="5"/>
      <c r="D2" s="5"/>
      <c r="E2" s="5"/>
    </row>
    <row r="3" spans="1:8" ht="15.75" x14ac:dyDescent="0.25">
      <c r="A3" s="14" t="s">
        <v>81</v>
      </c>
      <c r="B3" s="23" t="s">
        <v>83</v>
      </c>
      <c r="C3" s="23" t="s">
        <v>82</v>
      </c>
      <c r="D3" s="23" t="s">
        <v>84</v>
      </c>
      <c r="E3" s="23" t="s">
        <v>83</v>
      </c>
      <c r="F3" s="23" t="s">
        <v>82</v>
      </c>
      <c r="G3" s="23" t="s">
        <v>84</v>
      </c>
      <c r="H3" s="23" t="s">
        <v>83</v>
      </c>
    </row>
    <row r="4" spans="1:8" ht="15.75" x14ac:dyDescent="0.25">
      <c r="B4" s="21">
        <v>43100</v>
      </c>
      <c r="C4" s="21">
        <v>43190</v>
      </c>
      <c r="D4" s="22">
        <v>43373</v>
      </c>
      <c r="E4" s="21">
        <v>43465</v>
      </c>
      <c r="F4" s="21">
        <v>43555</v>
      </c>
      <c r="G4" s="26">
        <v>43738</v>
      </c>
      <c r="H4" s="26">
        <v>43830</v>
      </c>
    </row>
    <row r="5" spans="1:8" x14ac:dyDescent="0.25">
      <c r="A5" s="19" t="s">
        <v>57</v>
      </c>
      <c r="B5" s="5">
        <v>7432998000</v>
      </c>
      <c r="C5" s="5">
        <v>11221793000</v>
      </c>
      <c r="D5" s="5">
        <v>5058872000</v>
      </c>
      <c r="E5" s="5">
        <v>10341183000</v>
      </c>
      <c r="F5" s="13">
        <v>15107219000</v>
      </c>
      <c r="G5" s="5">
        <v>6293813000</v>
      </c>
      <c r="H5" s="5">
        <v>12359387000</v>
      </c>
    </row>
    <row r="6" spans="1:8" x14ac:dyDescent="0.25">
      <c r="A6" t="s">
        <v>58</v>
      </c>
      <c r="B6" s="5">
        <v>3421455000</v>
      </c>
      <c r="C6" s="5">
        <v>5303399000</v>
      </c>
      <c r="D6" s="5">
        <v>2369584000</v>
      </c>
      <c r="E6" s="5">
        <v>4593424000</v>
      </c>
      <c r="F6" s="5">
        <v>6859443000</v>
      </c>
      <c r="G6" s="5">
        <v>3025792000</v>
      </c>
      <c r="H6" s="5">
        <v>5977363000</v>
      </c>
    </row>
    <row r="7" spans="1:8" x14ac:dyDescent="0.25">
      <c r="A7" s="19" t="s">
        <v>19</v>
      </c>
      <c r="B7" s="6">
        <f t="shared" ref="B7:H7" si="0">B5-B6</f>
        <v>4011543000</v>
      </c>
      <c r="C7" s="6">
        <f t="shared" si="0"/>
        <v>5918394000</v>
      </c>
      <c r="D7" s="6">
        <f>D5-D6</f>
        <v>2689288000</v>
      </c>
      <c r="E7" s="6">
        <f t="shared" si="0"/>
        <v>5747759000</v>
      </c>
      <c r="F7" s="6">
        <f t="shared" si="0"/>
        <v>8247776000</v>
      </c>
      <c r="G7" s="6">
        <f t="shared" si="0"/>
        <v>3268021000</v>
      </c>
      <c r="H7" s="6">
        <f t="shared" si="0"/>
        <v>6382024000</v>
      </c>
    </row>
    <row r="8" spans="1:8" x14ac:dyDescent="0.25">
      <c r="A8" s="19" t="s">
        <v>59</v>
      </c>
      <c r="B8" s="6"/>
      <c r="C8" s="6"/>
      <c r="D8" s="6"/>
      <c r="E8" s="6"/>
      <c r="F8" s="6"/>
    </row>
    <row r="9" spans="1:8" x14ac:dyDescent="0.25">
      <c r="A9" t="s">
        <v>20</v>
      </c>
      <c r="B9" s="5">
        <v>2011914000</v>
      </c>
      <c r="C9" s="5">
        <v>2993917000</v>
      </c>
      <c r="D9" s="5">
        <v>1398890000</v>
      </c>
      <c r="E9" s="5">
        <v>2735685000</v>
      </c>
      <c r="F9" s="5">
        <v>4306397000</v>
      </c>
      <c r="G9" s="5">
        <v>1645411000</v>
      </c>
      <c r="H9" s="5">
        <v>3215056000</v>
      </c>
    </row>
    <row r="10" spans="1:8" x14ac:dyDescent="0.25">
      <c r="A10" t="s">
        <v>36</v>
      </c>
      <c r="B10" s="5"/>
      <c r="C10" s="5"/>
      <c r="D10" s="5"/>
      <c r="E10" s="5"/>
      <c r="F10" s="5"/>
    </row>
    <row r="11" spans="1:8" x14ac:dyDescent="0.25">
      <c r="A11" s="19" t="s">
        <v>21</v>
      </c>
      <c r="B11" s="6">
        <f t="shared" ref="B11:F11" si="1">B7+B10-B9</f>
        <v>1999629000</v>
      </c>
      <c r="C11" s="6">
        <f t="shared" si="1"/>
        <v>2924477000</v>
      </c>
      <c r="D11" s="6">
        <f>D7+D10-D9</f>
        <v>1290398000</v>
      </c>
      <c r="E11" s="6">
        <f t="shared" si="1"/>
        <v>3012074000</v>
      </c>
      <c r="F11" s="6">
        <f t="shared" si="1"/>
        <v>3941379000</v>
      </c>
      <c r="G11" s="6">
        <f>G7+G10-G9</f>
        <v>1622610000</v>
      </c>
      <c r="H11" s="6">
        <f>H7+H10-H9</f>
        <v>3166968000</v>
      </c>
    </row>
    <row r="12" spans="1:8" x14ac:dyDescent="0.25">
      <c r="A12" t="s">
        <v>1</v>
      </c>
      <c r="B12" s="6"/>
      <c r="C12" s="6"/>
      <c r="D12" s="6"/>
      <c r="E12" s="6"/>
    </row>
    <row r="13" spans="1:8" x14ac:dyDescent="0.25">
      <c r="A13" t="s">
        <v>22</v>
      </c>
      <c r="B13" s="5">
        <v>85529000</v>
      </c>
      <c r="C13" s="5">
        <v>121877000</v>
      </c>
      <c r="D13" s="5">
        <v>29718000</v>
      </c>
      <c r="E13" s="5">
        <v>52480000</v>
      </c>
      <c r="F13" s="5">
        <v>79498000</v>
      </c>
      <c r="G13" s="10">
        <v>35301000</v>
      </c>
      <c r="H13" s="10">
        <v>73453000</v>
      </c>
    </row>
    <row r="14" spans="1:8" x14ac:dyDescent="0.25">
      <c r="A14" s="19" t="s">
        <v>60</v>
      </c>
      <c r="B14" s="6">
        <f t="shared" ref="B14:H14" si="2">B11+B12-B13</f>
        <v>1914100000</v>
      </c>
      <c r="C14" s="6">
        <f t="shared" si="2"/>
        <v>2802600000</v>
      </c>
      <c r="D14" s="6">
        <f t="shared" si="2"/>
        <v>1260680000</v>
      </c>
      <c r="E14" s="6">
        <f t="shared" si="2"/>
        <v>2959594000</v>
      </c>
      <c r="F14" s="6">
        <f t="shared" si="2"/>
        <v>3861881000</v>
      </c>
      <c r="G14" s="6">
        <f t="shared" si="2"/>
        <v>1587309000</v>
      </c>
      <c r="H14" s="6">
        <f t="shared" si="2"/>
        <v>3093515000</v>
      </c>
    </row>
    <row r="15" spans="1:8" x14ac:dyDescent="0.25">
      <c r="A15" t="s">
        <v>23</v>
      </c>
      <c r="B15" s="5">
        <v>91148000</v>
      </c>
      <c r="C15" s="5">
        <v>133457000</v>
      </c>
      <c r="D15" s="5">
        <v>60033000</v>
      </c>
      <c r="E15" s="5">
        <v>140933000</v>
      </c>
      <c r="F15" s="5">
        <v>183899000</v>
      </c>
      <c r="G15" s="10">
        <v>75586000</v>
      </c>
      <c r="H15" s="10">
        <v>147310000</v>
      </c>
    </row>
    <row r="16" spans="1:8" x14ac:dyDescent="0.25">
      <c r="A16" s="19" t="s">
        <v>61</v>
      </c>
      <c r="B16" s="6">
        <f t="shared" ref="B16:H16" si="3">B14-B15</f>
        <v>1822952000</v>
      </c>
      <c r="C16" s="6">
        <f t="shared" si="3"/>
        <v>2669143000</v>
      </c>
      <c r="D16" s="6">
        <f t="shared" si="3"/>
        <v>1200647000</v>
      </c>
      <c r="E16" s="6">
        <f t="shared" si="3"/>
        <v>2818661000</v>
      </c>
      <c r="F16" s="6">
        <f t="shared" si="3"/>
        <v>3677982000</v>
      </c>
      <c r="G16" s="6">
        <f t="shared" si="3"/>
        <v>1511723000</v>
      </c>
      <c r="H16" s="6">
        <f t="shared" si="3"/>
        <v>2946205000</v>
      </c>
    </row>
    <row r="17" spans="1:8" x14ac:dyDescent="0.25">
      <c r="A17" s="16" t="s">
        <v>62</v>
      </c>
      <c r="B17" s="5"/>
      <c r="C17" s="5"/>
      <c r="D17" s="5"/>
      <c r="E17" s="5"/>
      <c r="G17" s="10"/>
    </row>
    <row r="18" spans="1:8" x14ac:dyDescent="0.25">
      <c r="A18" t="s">
        <v>24</v>
      </c>
      <c r="B18" s="5">
        <v>-635039000</v>
      </c>
      <c r="C18" s="5">
        <v>-866390000</v>
      </c>
      <c r="D18" s="5">
        <v>-327269000</v>
      </c>
      <c r="E18" s="5">
        <v>-1044800000</v>
      </c>
      <c r="F18" s="5">
        <v>-1079000000</v>
      </c>
      <c r="G18" s="10">
        <v>-423049000</v>
      </c>
      <c r="H18" s="10">
        <v>-847410000</v>
      </c>
    </row>
    <row r="19" spans="1:8" x14ac:dyDescent="0.25">
      <c r="A19" t="s">
        <v>25</v>
      </c>
      <c r="B19" s="5"/>
      <c r="C19" s="5"/>
      <c r="D19" s="5"/>
      <c r="E19" s="5"/>
      <c r="F19" s="5"/>
    </row>
    <row r="20" spans="1:8" x14ac:dyDescent="0.25">
      <c r="B20" s="6">
        <f t="shared" ref="B20:H20" si="4">SUM(B18:B19)</f>
        <v>-635039000</v>
      </c>
      <c r="C20" s="6">
        <f t="shared" si="4"/>
        <v>-866390000</v>
      </c>
      <c r="D20" s="6">
        <f t="shared" si="4"/>
        <v>-327269000</v>
      </c>
      <c r="E20" s="6">
        <f t="shared" si="4"/>
        <v>-1044800000</v>
      </c>
      <c r="F20" s="6">
        <f t="shared" si="4"/>
        <v>-1079000000</v>
      </c>
      <c r="G20" s="6">
        <f t="shared" si="4"/>
        <v>-423049000</v>
      </c>
      <c r="H20" s="6">
        <f t="shared" si="4"/>
        <v>-847410000</v>
      </c>
    </row>
    <row r="21" spans="1:8" x14ac:dyDescent="0.25">
      <c r="A21" s="19" t="s">
        <v>63</v>
      </c>
      <c r="B21" s="6">
        <f>(B16+B20)+1</f>
        <v>1187913001</v>
      </c>
      <c r="C21" s="6">
        <f>(C16+C20)</f>
        <v>1802753000</v>
      </c>
      <c r="D21" s="6">
        <f>D16+D20</f>
        <v>873378000</v>
      </c>
      <c r="E21" s="6">
        <f>E16+E20</f>
        <v>1773861000</v>
      </c>
      <c r="F21" s="6">
        <f>F16+F20</f>
        <v>2598982000</v>
      </c>
      <c r="G21" s="6">
        <f>G16+G20</f>
        <v>1088674000</v>
      </c>
      <c r="H21" s="6">
        <f>H16+H20</f>
        <v>2098795000</v>
      </c>
    </row>
    <row r="22" spans="1:8" x14ac:dyDescent="0.25">
      <c r="B22" s="5"/>
      <c r="C22" s="5"/>
      <c r="D22" s="5"/>
      <c r="E22" s="5"/>
    </row>
    <row r="24" spans="1:8" s="1" customFormat="1" x14ac:dyDescent="0.25">
      <c r="A24" s="19" t="s">
        <v>64</v>
      </c>
      <c r="B24" s="8">
        <f>B21/('1'!B45/10)</f>
        <v>19.507081704203031</v>
      </c>
      <c r="C24" s="8">
        <f>C21/('1'!C45/10)</f>
        <v>29.603556854663239</v>
      </c>
      <c r="D24" s="8">
        <f>D21/('1'!D45/10)</f>
        <v>12.471305564678499</v>
      </c>
      <c r="E24" s="8">
        <f>E21/('1'!E45/10)</f>
        <v>22.025772421423046</v>
      </c>
      <c r="F24" s="8">
        <f>F21/('1'!F45/10)</f>
        <v>32.271179116838866</v>
      </c>
      <c r="G24" s="8">
        <f>G21/('1'!G45/10)</f>
        <v>13.517905723797025</v>
      </c>
      <c r="H24" s="8">
        <f>H21/('1'!H45/10)</f>
        <v>23.69131903211678</v>
      </c>
    </row>
    <row r="25" spans="1:8" x14ac:dyDescent="0.25">
      <c r="A25" s="20" t="s">
        <v>65</v>
      </c>
      <c r="B25" s="5">
        <f>'1'!B45/10</f>
        <v>60896500</v>
      </c>
      <c r="C25" s="5">
        <f>'1'!C45/10</f>
        <v>60896500</v>
      </c>
      <c r="D25" s="5">
        <f>'1'!D45/10</f>
        <v>70031000</v>
      </c>
      <c r="E25" s="5">
        <f>'1'!E45/10</f>
        <v>80535700</v>
      </c>
      <c r="F25" s="5">
        <f>'1'!F45/10</f>
        <v>80535700</v>
      </c>
      <c r="G25" s="5">
        <f>'1'!G45/10</f>
        <v>80535700</v>
      </c>
      <c r="H25" s="5">
        <f>'1'!H45/10</f>
        <v>88589200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pane xSplit="1" ySplit="4" topLeftCell="H23" activePane="bottomRight" state="frozen"/>
      <selection pane="topRight" activeCell="B1" sqref="B1"/>
      <selection pane="bottomLeft" activeCell="A5" sqref="A5"/>
      <selection pane="bottomRight" activeCell="O38" sqref="O38"/>
    </sheetView>
  </sheetViews>
  <sheetFormatPr defaultRowHeight="15" x14ac:dyDescent="0.25"/>
  <cols>
    <col min="1" max="1" width="48.42578125" bestFit="1" customWidth="1"/>
    <col min="2" max="3" width="15.28515625" bestFit="1" customWidth="1"/>
    <col min="4" max="4" width="16" bestFit="1" customWidth="1"/>
    <col min="5" max="5" width="23.85546875" customWidth="1"/>
    <col min="6" max="6" width="15.28515625" customWidth="1"/>
    <col min="7" max="8" width="17.7109375" bestFit="1" customWidth="1"/>
  </cols>
  <sheetData>
    <row r="1" spans="1:8" ht="18.75" x14ac:dyDescent="0.3">
      <c r="A1" s="3" t="s">
        <v>0</v>
      </c>
    </row>
    <row r="2" spans="1:8" ht="15.75" x14ac:dyDescent="0.25">
      <c r="A2" s="14" t="s">
        <v>66</v>
      </c>
      <c r="B2" s="5"/>
      <c r="C2" s="5"/>
      <c r="D2" s="5"/>
      <c r="E2" s="5"/>
    </row>
    <row r="3" spans="1:8" ht="15.75" x14ac:dyDescent="0.25">
      <c r="A3" s="14" t="s">
        <v>81</v>
      </c>
      <c r="B3" s="23" t="s">
        <v>83</v>
      </c>
      <c r="C3" s="23" t="s">
        <v>82</v>
      </c>
      <c r="D3" s="23" t="s">
        <v>84</v>
      </c>
      <c r="E3" s="23" t="s">
        <v>83</v>
      </c>
      <c r="F3" s="23" t="s">
        <v>82</v>
      </c>
      <c r="G3" s="23" t="s">
        <v>84</v>
      </c>
      <c r="H3" s="23" t="s">
        <v>83</v>
      </c>
    </row>
    <row r="4" spans="1:8" ht="15.75" x14ac:dyDescent="0.25">
      <c r="A4" s="1"/>
      <c r="B4" s="21">
        <v>43100</v>
      </c>
      <c r="C4" s="21">
        <v>43190</v>
      </c>
      <c r="D4" s="22">
        <v>43373</v>
      </c>
      <c r="E4" s="21">
        <v>43465</v>
      </c>
      <c r="F4" s="21">
        <v>43555</v>
      </c>
      <c r="G4" s="26">
        <v>43738</v>
      </c>
      <c r="H4" s="26">
        <v>43830</v>
      </c>
    </row>
    <row r="5" spans="1:8" ht="15.75" x14ac:dyDescent="0.25">
      <c r="A5" s="19" t="s">
        <v>68</v>
      </c>
      <c r="B5" s="7"/>
      <c r="C5" s="7"/>
      <c r="D5" s="7"/>
      <c r="E5" s="7"/>
      <c r="F5" s="7"/>
    </row>
    <row r="6" spans="1:8" x14ac:dyDescent="0.25">
      <c r="A6" t="s">
        <v>67</v>
      </c>
      <c r="B6" s="5">
        <v>9117479000</v>
      </c>
      <c r="C6" s="5">
        <v>13465838000</v>
      </c>
      <c r="D6" s="5">
        <v>6240460000</v>
      </c>
      <c r="E6" s="5">
        <v>12187694000</v>
      </c>
      <c r="F6" s="13">
        <v>17971580000</v>
      </c>
      <c r="G6" s="5">
        <v>7795003000</v>
      </c>
      <c r="H6" s="5">
        <v>14350333000</v>
      </c>
    </row>
    <row r="7" spans="1:8" x14ac:dyDescent="0.25">
      <c r="A7" t="s">
        <v>26</v>
      </c>
      <c r="B7" s="5"/>
      <c r="C7" s="5"/>
      <c r="D7" s="5"/>
      <c r="E7" s="5"/>
      <c r="F7" s="24">
        <v>0</v>
      </c>
    </row>
    <row r="8" spans="1:8" x14ac:dyDescent="0.25">
      <c r="A8" t="s">
        <v>85</v>
      </c>
      <c r="B8" s="5">
        <v>-6389913000</v>
      </c>
      <c r="C8" s="5">
        <v>-9658880000</v>
      </c>
      <c r="D8" s="5">
        <v>-4503679000</v>
      </c>
      <c r="E8" s="5">
        <v>-8936289000</v>
      </c>
      <c r="F8" s="24">
        <v>-14084761000</v>
      </c>
      <c r="G8" s="5">
        <v>-5922356000</v>
      </c>
      <c r="H8" s="5">
        <v>-11900357000</v>
      </c>
    </row>
    <row r="9" spans="1:8" x14ac:dyDescent="0.25">
      <c r="A9" t="s">
        <v>28</v>
      </c>
      <c r="B9" s="5"/>
      <c r="C9" s="5"/>
      <c r="D9" s="5"/>
      <c r="E9" s="5"/>
      <c r="F9" s="24">
        <v>0</v>
      </c>
    </row>
    <row r="10" spans="1:8" x14ac:dyDescent="0.25">
      <c r="A10" t="s">
        <v>27</v>
      </c>
      <c r="B10" s="5"/>
      <c r="C10" s="5"/>
      <c r="D10" s="5"/>
      <c r="E10" s="5"/>
      <c r="F10" s="24">
        <v>0</v>
      </c>
    </row>
    <row r="11" spans="1:8" x14ac:dyDescent="0.25">
      <c r="A11" t="s">
        <v>92</v>
      </c>
      <c r="B11" s="5">
        <v>-432792000</v>
      </c>
      <c r="C11" s="5">
        <v>-696973000</v>
      </c>
      <c r="D11" s="5">
        <v>-197098000</v>
      </c>
      <c r="E11" s="5">
        <v>-380675000</v>
      </c>
      <c r="F11" s="24">
        <v>-807619000</v>
      </c>
      <c r="G11" s="5">
        <v>-383525000</v>
      </c>
      <c r="H11" s="5">
        <v>-689952000</v>
      </c>
    </row>
    <row r="12" spans="1:8" x14ac:dyDescent="0.25">
      <c r="A12" s="1"/>
      <c r="B12" s="6">
        <f>SUM(B6:B11)</f>
        <v>2294774000</v>
      </c>
      <c r="C12" s="6">
        <f t="shared" ref="C12:H12" si="0">SUM(C6:C11)</f>
        <v>3109985000</v>
      </c>
      <c r="D12" s="6">
        <f t="shared" si="0"/>
        <v>1539683000</v>
      </c>
      <c r="E12" s="6">
        <f t="shared" si="0"/>
        <v>2870730000</v>
      </c>
      <c r="F12" s="25">
        <f t="shared" si="0"/>
        <v>3079200000</v>
      </c>
      <c r="G12" s="25">
        <f t="shared" si="0"/>
        <v>1489122000</v>
      </c>
      <c r="H12" s="25">
        <f t="shared" si="0"/>
        <v>1760024000</v>
      </c>
    </row>
    <row r="13" spans="1:8" x14ac:dyDescent="0.25">
      <c r="A13" s="1"/>
      <c r="B13" s="5"/>
      <c r="C13" s="5"/>
      <c r="D13" s="5"/>
      <c r="E13" s="5"/>
      <c r="F13" s="13"/>
    </row>
    <row r="14" spans="1:8" x14ac:dyDescent="0.25">
      <c r="A14" s="19" t="s">
        <v>69</v>
      </c>
      <c r="B14" s="5"/>
      <c r="C14" s="5"/>
      <c r="D14" s="5"/>
      <c r="E14" s="5"/>
      <c r="F14" s="13"/>
    </row>
    <row r="15" spans="1:8" x14ac:dyDescent="0.25">
      <c r="A15" t="s">
        <v>93</v>
      </c>
      <c r="B15" s="5">
        <v>-591425000</v>
      </c>
      <c r="C15" s="5">
        <v>-823776000</v>
      </c>
      <c r="D15" s="5">
        <v>-312982000</v>
      </c>
      <c r="E15" s="5">
        <v>-621287000</v>
      </c>
      <c r="F15" s="24">
        <v>-1205574000</v>
      </c>
      <c r="G15" s="5">
        <v>-237200000</v>
      </c>
      <c r="H15" s="5">
        <v>-955350000</v>
      </c>
    </row>
    <row r="16" spans="1:8" x14ac:dyDescent="0.25">
      <c r="A16" t="s">
        <v>88</v>
      </c>
      <c r="B16" s="5">
        <v>25976000</v>
      </c>
      <c r="C16" s="5">
        <v>-200938000</v>
      </c>
      <c r="D16" s="5">
        <v>-597838000</v>
      </c>
      <c r="E16" s="5">
        <v>-1284467000</v>
      </c>
      <c r="F16" s="24">
        <v>-1784240000</v>
      </c>
      <c r="G16" s="5">
        <v>-1767540000</v>
      </c>
      <c r="H16" s="5">
        <v>-2475629000</v>
      </c>
    </row>
    <row r="17" spans="1:8" x14ac:dyDescent="0.25">
      <c r="A17" t="s">
        <v>29</v>
      </c>
      <c r="B17" s="5"/>
      <c r="C17" s="5">
        <v>13765000</v>
      </c>
      <c r="D17" s="5">
        <v>800000</v>
      </c>
      <c r="E17" s="5">
        <v>5049000</v>
      </c>
      <c r="F17" s="24">
        <v>5999000</v>
      </c>
      <c r="G17" s="5">
        <v>330000</v>
      </c>
      <c r="H17" s="5">
        <v>330000</v>
      </c>
    </row>
    <row r="18" spans="1:8" x14ac:dyDescent="0.25">
      <c r="A18" s="1"/>
      <c r="B18" s="6">
        <f t="shared" ref="B18:D18" si="1">SUM(B15:B17)</f>
        <v>-565449000</v>
      </c>
      <c r="C18" s="6">
        <f t="shared" si="1"/>
        <v>-1010949000</v>
      </c>
      <c r="D18" s="6">
        <f t="shared" si="1"/>
        <v>-910020000</v>
      </c>
      <c r="E18" s="6">
        <f>SUM(E15:E17)</f>
        <v>-1900705000</v>
      </c>
      <c r="F18" s="25">
        <f t="shared" ref="F18:H18" si="2">SUM(F15:F17)</f>
        <v>-2983815000</v>
      </c>
      <c r="G18" s="25">
        <f t="shared" si="2"/>
        <v>-2004410000</v>
      </c>
      <c r="H18" s="6">
        <f t="shared" si="2"/>
        <v>-3430649000</v>
      </c>
    </row>
    <row r="19" spans="1:8" x14ac:dyDescent="0.25">
      <c r="B19" s="5"/>
      <c r="C19" s="5"/>
      <c r="D19" s="5"/>
      <c r="E19" s="5"/>
      <c r="F19" s="13"/>
    </row>
    <row r="20" spans="1:8" x14ac:dyDescent="0.25">
      <c r="A20" s="19" t="s">
        <v>70</v>
      </c>
      <c r="B20" s="5"/>
      <c r="C20" s="5"/>
      <c r="D20" s="5"/>
      <c r="E20" s="5"/>
      <c r="F20" s="13"/>
    </row>
    <row r="21" spans="1:8" x14ac:dyDescent="0.25">
      <c r="A21" t="s">
        <v>30</v>
      </c>
      <c r="B21" s="5">
        <v>-1158243</v>
      </c>
      <c r="C21" s="5">
        <v>-1314993000</v>
      </c>
      <c r="D21" s="5">
        <v>-563831000</v>
      </c>
      <c r="E21" s="5">
        <v>-1193011000</v>
      </c>
      <c r="F21" s="24">
        <v>256195000</v>
      </c>
      <c r="G21" s="5">
        <v>442994000</v>
      </c>
      <c r="H21" s="5">
        <v>1490304000</v>
      </c>
    </row>
    <row r="22" spans="1:8" x14ac:dyDescent="0.25">
      <c r="A22" s="2" t="s">
        <v>71</v>
      </c>
      <c r="B22" s="5"/>
      <c r="C22" s="5"/>
      <c r="D22" s="5"/>
      <c r="E22" s="5"/>
      <c r="F22" s="13"/>
    </row>
    <row r="23" spans="1:8" x14ac:dyDescent="0.25">
      <c r="A23" t="s">
        <v>31</v>
      </c>
      <c r="B23" s="5">
        <v>-441809</v>
      </c>
      <c r="C23" s="5">
        <v>-682146000</v>
      </c>
      <c r="D23" s="5">
        <v>-1919000</v>
      </c>
      <c r="E23" s="5">
        <v>-83581000</v>
      </c>
      <c r="F23" s="24">
        <v>-662590000</v>
      </c>
      <c r="G23" s="5">
        <v>-651000</v>
      </c>
      <c r="H23" s="5">
        <v>-99789000</v>
      </c>
    </row>
    <row r="24" spans="1:8" x14ac:dyDescent="0.25">
      <c r="A24" s="1"/>
      <c r="B24" s="6">
        <f t="shared" ref="B24:D24" si="3">SUM(B21:B23)</f>
        <v>-1600052</v>
      </c>
      <c r="C24" s="6">
        <f t="shared" si="3"/>
        <v>-1997139000</v>
      </c>
      <c r="D24" s="6">
        <f t="shared" si="3"/>
        <v>-565750000</v>
      </c>
      <c r="E24" s="6">
        <f>SUM(E21:E23)</f>
        <v>-1276592000</v>
      </c>
      <c r="F24" s="25">
        <f>SUM(F21:F23)</f>
        <v>-406395000</v>
      </c>
      <c r="G24" s="25">
        <f>SUM(G21:G23)</f>
        <v>442343000</v>
      </c>
      <c r="H24" s="25">
        <f>SUM(H21:H23)</f>
        <v>1390515000</v>
      </c>
    </row>
    <row r="25" spans="1:8" x14ac:dyDescent="0.25">
      <c r="A25" s="1"/>
      <c r="B25" s="6"/>
      <c r="C25" s="6"/>
      <c r="D25" s="6"/>
      <c r="E25" s="6"/>
      <c r="F25" s="25"/>
    </row>
    <row r="26" spans="1:8" x14ac:dyDescent="0.25">
      <c r="A26" s="1" t="s">
        <v>72</v>
      </c>
      <c r="B26" s="6">
        <f t="shared" ref="B26:C26" si="4">B12+B18+B24</f>
        <v>1727724948</v>
      </c>
      <c r="C26" s="6">
        <f t="shared" si="4"/>
        <v>101897000</v>
      </c>
      <c r="D26" s="6">
        <f>D12+D18+D24</f>
        <v>63913000</v>
      </c>
      <c r="E26" s="6">
        <f>E12+E18+E24</f>
        <v>-306567000</v>
      </c>
      <c r="F26" s="25">
        <f>F12+F18+F24</f>
        <v>-311010000</v>
      </c>
      <c r="G26" s="25">
        <f t="shared" ref="G26:H26" si="5">G12+G18+G24</f>
        <v>-72945000</v>
      </c>
      <c r="H26" s="25">
        <f t="shared" si="5"/>
        <v>-280110000</v>
      </c>
    </row>
    <row r="27" spans="1:8" x14ac:dyDescent="0.25">
      <c r="A27" s="1" t="s">
        <v>86</v>
      </c>
      <c r="B27" s="6"/>
      <c r="C27" s="6"/>
      <c r="D27" s="6"/>
      <c r="E27" s="6">
        <v>825000</v>
      </c>
      <c r="F27" s="25">
        <v>2436000</v>
      </c>
      <c r="G27">
        <v>-143000</v>
      </c>
      <c r="H27" s="6">
        <v>1169000</v>
      </c>
    </row>
    <row r="28" spans="1:8" x14ac:dyDescent="0.25">
      <c r="A28" s="20" t="s">
        <v>73</v>
      </c>
      <c r="B28" s="5"/>
      <c r="C28" s="5">
        <v>450611000</v>
      </c>
      <c r="D28" s="5">
        <v>1057352000</v>
      </c>
      <c r="E28" s="5">
        <v>1057352000</v>
      </c>
      <c r="F28" s="24">
        <v>1057352000</v>
      </c>
      <c r="G28" s="5">
        <v>798213000</v>
      </c>
      <c r="H28" s="5">
        <v>798213000</v>
      </c>
    </row>
    <row r="29" spans="1:8" x14ac:dyDescent="0.25">
      <c r="A29" s="19" t="s">
        <v>74</v>
      </c>
      <c r="B29" s="6">
        <f t="shared" ref="B29:H29" si="6">SUM(B26:B28)</f>
        <v>1727724948</v>
      </c>
      <c r="C29" s="6">
        <f t="shared" si="6"/>
        <v>552508000</v>
      </c>
      <c r="D29" s="6">
        <f t="shared" si="6"/>
        <v>1121265000</v>
      </c>
      <c r="E29" s="6">
        <f t="shared" si="6"/>
        <v>751610000</v>
      </c>
      <c r="F29" s="25">
        <f t="shared" si="6"/>
        <v>748778000</v>
      </c>
      <c r="G29" s="25">
        <f t="shared" si="6"/>
        <v>725125000</v>
      </c>
      <c r="H29" s="25">
        <f t="shared" si="6"/>
        <v>519272000</v>
      </c>
    </row>
    <row r="30" spans="1:8" x14ac:dyDescent="0.25">
      <c r="F30" s="13"/>
    </row>
    <row r="31" spans="1:8" x14ac:dyDescent="0.25">
      <c r="A31" s="19" t="s">
        <v>75</v>
      </c>
      <c r="B31" s="8">
        <f>B12/('1'!B45/10)</f>
        <v>37.683183762613616</v>
      </c>
      <c r="C31" s="8">
        <f>C12/('1'!C45/10)</f>
        <v>51.070012233872227</v>
      </c>
      <c r="D31" s="8">
        <f>D12/('1'!D45/10)</f>
        <v>21.985734888834944</v>
      </c>
      <c r="E31" s="8">
        <f>E12/('1'!E45/10)</f>
        <v>35.64543426083091</v>
      </c>
      <c r="F31" s="28">
        <f>F12/('1'!F45/10)</f>
        <v>38.233975739951347</v>
      </c>
      <c r="G31" s="28">
        <f>G12/('1'!G45/10)</f>
        <v>18.490209931744555</v>
      </c>
      <c r="H31" s="28">
        <f>H12/('1'!H45/10)</f>
        <v>19.867252441606876</v>
      </c>
    </row>
    <row r="32" spans="1:8" x14ac:dyDescent="0.25">
      <c r="A32" s="19" t="s">
        <v>76</v>
      </c>
      <c r="B32" s="5">
        <f>'1'!B45/10</f>
        <v>60896500</v>
      </c>
      <c r="C32" s="5">
        <f>'1'!C45/10</f>
        <v>60896500</v>
      </c>
      <c r="D32" s="5">
        <f>'1'!D45/10</f>
        <v>70031000</v>
      </c>
      <c r="E32" s="5">
        <f>'1'!E45/10</f>
        <v>80535700</v>
      </c>
      <c r="F32" s="24">
        <f>'1'!F45/10</f>
        <v>80535700</v>
      </c>
      <c r="G32" s="24">
        <f>'1'!G45/10</f>
        <v>80535700</v>
      </c>
      <c r="H32" s="24">
        <f>'1'!H45/10</f>
        <v>88589200</v>
      </c>
    </row>
    <row r="33" spans="6:6" x14ac:dyDescent="0.25">
      <c r="F33" s="13"/>
    </row>
    <row r="34" spans="6:6" x14ac:dyDescent="0.25">
      <c r="F34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4" sqref="D14"/>
    </sheetView>
  </sheetViews>
  <sheetFormatPr defaultRowHeight="15" x14ac:dyDescent="0.25"/>
  <cols>
    <col min="1" max="1" width="22.85546875" customWidth="1"/>
    <col min="2" max="3" width="11.42578125" customWidth="1"/>
    <col min="4" max="4" width="10.85546875" bestFit="1" customWidth="1"/>
    <col min="5" max="5" width="10.7109375" customWidth="1"/>
    <col min="6" max="6" width="13.28515625" customWidth="1"/>
  </cols>
  <sheetData>
    <row r="1" spans="1:6" ht="18.75" x14ac:dyDescent="0.3">
      <c r="A1" s="3" t="s">
        <v>0</v>
      </c>
    </row>
    <row r="2" spans="1:6" x14ac:dyDescent="0.25">
      <c r="A2" s="1" t="s">
        <v>77</v>
      </c>
    </row>
    <row r="3" spans="1:6" ht="15.75" x14ac:dyDescent="0.25">
      <c r="A3" s="14" t="s">
        <v>81</v>
      </c>
      <c r="B3" s="23" t="s">
        <v>83</v>
      </c>
      <c r="C3" s="23" t="s">
        <v>82</v>
      </c>
      <c r="D3" s="23" t="s">
        <v>84</v>
      </c>
      <c r="E3" s="23" t="s">
        <v>83</v>
      </c>
      <c r="F3" s="23" t="s">
        <v>82</v>
      </c>
    </row>
    <row r="4" spans="1:6" ht="30.75" customHeight="1" x14ac:dyDescent="0.25">
      <c r="A4" s="1"/>
      <c r="B4" s="21">
        <v>43100</v>
      </c>
      <c r="C4" s="21">
        <v>43190</v>
      </c>
      <c r="D4" s="22">
        <v>43373</v>
      </c>
      <c r="E4" s="21">
        <v>43465</v>
      </c>
      <c r="F4" s="21">
        <v>43555</v>
      </c>
    </row>
    <row r="5" spans="1:6" x14ac:dyDescent="0.25">
      <c r="A5" s="2" t="s">
        <v>78</v>
      </c>
      <c r="B5" s="11">
        <f>'2'!B21/'1'!B23</f>
        <v>7.1196609031148161E-2</v>
      </c>
      <c r="C5" s="11">
        <f>'2'!C21/'1'!C23</f>
        <v>0.10379181035472933</v>
      </c>
      <c r="D5" s="11">
        <f>'2'!D21/'1'!D23</f>
        <v>4.0254298904685848E-2</v>
      </c>
      <c r="E5" s="11">
        <f>'2'!E21/'1'!E23</f>
        <v>7.6891743633068471E-2</v>
      </c>
      <c r="F5" s="11">
        <f>'2'!F21/'1'!F23</f>
        <v>0.10472645996606904</v>
      </c>
    </row>
    <row r="6" spans="1:6" x14ac:dyDescent="0.25">
      <c r="A6" s="2" t="s">
        <v>79</v>
      </c>
      <c r="B6" s="11">
        <f>'2'!B21/('1'!B53-'1'!B52)</f>
        <v>0.10530532145518146</v>
      </c>
      <c r="C6" s="11">
        <f>'2'!C21/('1'!C53-'1'!C52)</f>
        <v>0.15466222949168523</v>
      </c>
      <c r="D6" s="11">
        <f>'2'!D21/('1'!D53-'1'!D52)</f>
        <v>5.4600351804166974E-2</v>
      </c>
      <c r="E6" s="11">
        <f>'2'!E21/('1'!E53-'1'!E52)</f>
        <v>0.10928237377451222</v>
      </c>
      <c r="F6" s="11">
        <f>'2'!F21/('1'!F53-'1'!F52)</f>
        <v>0.15230343695977028</v>
      </c>
    </row>
    <row r="7" spans="1:6" x14ac:dyDescent="0.25">
      <c r="A7" s="2" t="s">
        <v>40</v>
      </c>
      <c r="B7" s="12">
        <f>'1'!B31/('1'!B53-'1'!B52)</f>
        <v>1.5072794975114477E-2</v>
      </c>
      <c r="C7" s="12">
        <f>'1'!C31/('1'!C53-'1'!C52)</f>
        <v>1.0563685085832998E-2</v>
      </c>
      <c r="D7" s="12">
        <f>'1'!D31/('1'!D53-'1'!D52)</f>
        <v>0</v>
      </c>
      <c r="E7" s="12">
        <f>'1'!E31/('1'!E53-'1'!E52)</f>
        <v>0</v>
      </c>
      <c r="F7" s="12">
        <f>'1'!F31/('1'!F53-'1'!F52)</f>
        <v>0</v>
      </c>
    </row>
    <row r="8" spans="1:6" x14ac:dyDescent="0.25">
      <c r="A8" s="2" t="s">
        <v>41</v>
      </c>
      <c r="B8" s="12">
        <f>'1'!B22/'1'!B42</f>
        <v>1.5926650916591503</v>
      </c>
      <c r="C8" s="12">
        <f>'1'!C22/'1'!C42</f>
        <v>1.6047556371823821</v>
      </c>
      <c r="D8" s="12">
        <f>'1'!D22/'1'!D42</f>
        <v>2.378396824849315</v>
      </c>
      <c r="E8" s="12">
        <f>'1'!E22/'1'!E42</f>
        <v>2.1293737219961697</v>
      </c>
      <c r="F8" s="12">
        <f>'1'!F22/'1'!F42</f>
        <v>2.05329712344489</v>
      </c>
    </row>
    <row r="9" spans="1:6" x14ac:dyDescent="0.25">
      <c r="A9" s="2" t="s">
        <v>42</v>
      </c>
      <c r="B9" s="11">
        <f>'2'!B21/'2'!B5</f>
        <v>0.15981613354396168</v>
      </c>
      <c r="C9" s="11">
        <f>'2'!C21/'2'!C5</f>
        <v>0.16064750080490703</v>
      </c>
      <c r="D9" s="11">
        <f>'2'!D21/'2'!D5</f>
        <v>0.17264283421284429</v>
      </c>
      <c r="E9" s="11">
        <f>'2'!E21/'2'!E5</f>
        <v>0.17153366302482029</v>
      </c>
      <c r="F9" s="11">
        <f>'2'!F21/'2'!F5</f>
        <v>0.1720357664769406</v>
      </c>
    </row>
    <row r="10" spans="1:6" x14ac:dyDescent="0.25">
      <c r="A10" t="s">
        <v>43</v>
      </c>
      <c r="B10" s="11">
        <f>'2'!B11/'2'!B5</f>
        <v>0.26902052173295349</v>
      </c>
      <c r="C10" s="11">
        <f>'2'!C11/'2'!C5</f>
        <v>0.26060692796596763</v>
      </c>
      <c r="D10" s="11">
        <f>'2'!D11/'2'!D5</f>
        <v>0.2550762304323968</v>
      </c>
      <c r="E10" s="11">
        <f>'2'!E11/'2'!E5</f>
        <v>0.29126977058620857</v>
      </c>
      <c r="F10" s="11">
        <f>'2'!F11/'2'!F5</f>
        <v>0.26089374887595129</v>
      </c>
    </row>
    <row r="11" spans="1:6" x14ac:dyDescent="0.25">
      <c r="A11" s="2" t="s">
        <v>80</v>
      </c>
      <c r="B11" s="11">
        <f>'2'!B21/('1'!B53-'1'!B52+'1'!B31)</f>
        <v>0.10374164491105599</v>
      </c>
      <c r="C11" s="11">
        <f>'2'!C21/('1'!C53-'1'!C52+'1'!C31)</f>
        <v>0.15304550497334454</v>
      </c>
      <c r="D11" s="11">
        <f>'2'!D21/('1'!D53-'1'!D52+'1'!D31)</f>
        <v>5.4600351804166974E-2</v>
      </c>
      <c r="E11" s="11">
        <f>'2'!E21/('1'!E53-'1'!E52+'1'!E31)</f>
        <v>0.10928237377451222</v>
      </c>
      <c r="F11" s="11">
        <f>'2'!F21/('1'!F53-'1'!F52+'1'!F31)</f>
        <v>0.15230343695977028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2018-10-16T04:43:04Z</dcterms:created>
  <dcterms:modified xsi:type="dcterms:W3CDTF">2020-04-12T10:54:29Z</dcterms:modified>
</cp:coreProperties>
</file>