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F26" i="3" l="1"/>
  <c r="E24" i="1"/>
  <c r="C24" i="1" l="1"/>
  <c r="B39" i="2"/>
  <c r="C39" i="2"/>
  <c r="D39" i="2"/>
  <c r="E39" i="2"/>
  <c r="B15" i="2"/>
  <c r="B9" i="2"/>
  <c r="B9" i="1"/>
  <c r="B14" i="1" s="1"/>
  <c r="B33" i="1"/>
  <c r="B46" i="1" s="1"/>
  <c r="E37" i="3" l="1"/>
  <c r="D37" i="3"/>
  <c r="C37" i="3"/>
  <c r="B37" i="3"/>
  <c r="E26" i="3"/>
  <c r="D26" i="3"/>
  <c r="C26" i="3"/>
  <c r="B26" i="3"/>
  <c r="B12" i="3"/>
  <c r="C12" i="3"/>
  <c r="D12" i="3"/>
  <c r="E12" i="3"/>
  <c r="C33" i="1"/>
  <c r="C46" i="1" s="1"/>
  <c r="D33" i="1"/>
  <c r="D46" i="1" s="1"/>
  <c r="E33" i="1"/>
  <c r="E46" i="1" s="1"/>
  <c r="B24" i="1"/>
  <c r="B31" i="1" s="1"/>
  <c r="B53" i="1" s="1"/>
  <c r="D24" i="1"/>
  <c r="F24" i="1"/>
  <c r="B16" i="1"/>
  <c r="C16" i="1"/>
  <c r="D16" i="1"/>
  <c r="E16" i="1"/>
  <c r="C9" i="1"/>
  <c r="C14" i="1" s="1"/>
  <c r="D9" i="1"/>
  <c r="D14" i="1" s="1"/>
  <c r="E9" i="1"/>
  <c r="E14" i="1" s="1"/>
  <c r="F9" i="1"/>
  <c r="E31" i="3" l="1"/>
  <c r="E34" i="3" s="1"/>
  <c r="E31" i="1"/>
  <c r="D31" i="3"/>
  <c r="D34" i="3" s="1"/>
  <c r="D31" i="1"/>
  <c r="C31" i="3"/>
  <c r="C34" i="3" s="1"/>
  <c r="C31" i="1"/>
  <c r="B31" i="3"/>
  <c r="B34" i="3" s="1"/>
  <c r="F37" i="3"/>
  <c r="F12" i="3"/>
  <c r="F39" i="2"/>
  <c r="F17" i="2"/>
  <c r="F15" i="2"/>
  <c r="F33" i="1"/>
  <c r="F46" i="1" s="1"/>
  <c r="F49" i="1"/>
  <c r="F16" i="1"/>
  <c r="F14" i="1"/>
  <c r="F48" i="1" s="1"/>
  <c r="F36" i="3" l="1"/>
  <c r="F31" i="3"/>
  <c r="F34" i="3" s="1"/>
  <c r="F31" i="2"/>
  <c r="F33" i="2" s="1"/>
  <c r="F36" i="2" s="1"/>
  <c r="F38" i="2" s="1"/>
  <c r="F31" i="1"/>
  <c r="B49" i="1"/>
  <c r="C49" i="1"/>
  <c r="D49" i="1"/>
  <c r="E49" i="1"/>
  <c r="F47" i="1" l="1"/>
  <c r="F52" i="1"/>
  <c r="C17" i="2"/>
  <c r="D17" i="2"/>
  <c r="E17" i="2"/>
  <c r="C9" i="2"/>
  <c r="C15" i="2" s="1"/>
  <c r="D9" i="2"/>
  <c r="D15" i="2" s="1"/>
  <c r="E15" i="2"/>
  <c r="E31" i="2" l="1"/>
  <c r="E33" i="2" s="1"/>
  <c r="E36" i="2" s="1"/>
  <c r="D31" i="2"/>
  <c r="D33" i="2" s="1"/>
  <c r="D36" i="2" s="1"/>
  <c r="C31" i="2"/>
  <c r="C33" i="2" s="1"/>
  <c r="C36" i="2" s="1"/>
  <c r="B36" i="3" l="1"/>
  <c r="B17" i="2"/>
  <c r="B31" i="2" s="1"/>
  <c r="B33" i="2" s="1"/>
  <c r="B36" i="2" s="1"/>
  <c r="B48" i="1"/>
  <c r="B38" i="2" l="1"/>
  <c r="D36" i="3"/>
  <c r="E36" i="3"/>
  <c r="C36" i="3"/>
  <c r="D38" i="2"/>
  <c r="E38" i="2"/>
  <c r="C38" i="2"/>
  <c r="D48" i="1"/>
  <c r="E48" i="1"/>
  <c r="C48" i="1"/>
</calcChain>
</file>

<file path=xl/sharedStrings.xml><?xml version="1.0" encoding="utf-8"?>
<sst xmlns="http://schemas.openxmlformats.org/spreadsheetml/2006/main" count="122" uniqueCount="106">
  <si>
    <t>Reserve For Exceptional Losses</t>
  </si>
  <si>
    <t>Retained Earnings</t>
  </si>
  <si>
    <t>Reserve &amp; Surplus</t>
  </si>
  <si>
    <t>Profit &amp; Loss Appropriation Account</t>
  </si>
  <si>
    <t>Fire Insurance Business Account</t>
  </si>
  <si>
    <t>Marine (Cargo) Insurance Business Account</t>
  </si>
  <si>
    <t>Marine (Hull)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</si>
  <si>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</si>
  <si>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</si>
  <si>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</si>
  <si>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</si>
  <si>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</si>
  <si>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</si>
  <si>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</si>
  <si>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</si>
  <si>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Statutory Deposits with banks</t>
  </si>
  <si>
    <t>Share &amp; Debenture/ Investment in Shares</t>
  </si>
  <si>
    <t>Accrued Interest</t>
  </si>
  <si>
    <t>Rent &amp; Others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</si>
  <si>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</si>
  <si>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</si>
  <si>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</si>
  <si>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</si>
  <si>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Stock Of Printing Materials At Cost</t>
  </si>
  <si>
    <t>Deferred Tax Assets</t>
  </si>
  <si>
    <t>Republic Insurance Company Limited</t>
  </si>
  <si>
    <t>Other Income/ Misc Income</t>
  </si>
  <si>
    <t>Profit/Loss Transferred From:</t>
  </si>
  <si>
    <t>Fire Revenue Account</t>
  </si>
  <si>
    <t>Marine Cargo Revenue Account</t>
  </si>
  <si>
    <t>Marine Hull Revenue Account</t>
  </si>
  <si>
    <t>Motor Revenue Account</t>
  </si>
  <si>
    <t>Miscellaneous Revenue Account</t>
  </si>
  <si>
    <t>Fees &amp; Charges</t>
  </si>
  <si>
    <t>Directors Fee</t>
  </si>
  <si>
    <t>Audit Fees</t>
  </si>
  <si>
    <t>Donation &amp; Subscription</t>
  </si>
  <si>
    <t>Depreciation</t>
  </si>
  <si>
    <t>Financial Charges</t>
  </si>
  <si>
    <t>Registration &amp; Renewal</t>
  </si>
  <si>
    <t>Deffered Tax Assets</t>
  </si>
  <si>
    <t>Collection From Premium &amp; Other Income</t>
  </si>
  <si>
    <t>Income Tax Paid</t>
  </si>
  <si>
    <t>Payment For Management Exp. Re-Insurance &amp; Claim</t>
  </si>
  <si>
    <t>Acquisition Of Fixed Asset</t>
  </si>
  <si>
    <t>Fixed Deposit / FDR</t>
  </si>
  <si>
    <t>Sale Of Fixed Assets</t>
  </si>
  <si>
    <t>Investment Made</t>
  </si>
  <si>
    <t>Advance Against Floor Purchase</t>
  </si>
  <si>
    <t>Investment In Bond/ Mutual Funds</t>
  </si>
  <si>
    <t>Others</t>
  </si>
  <si>
    <t>Financial Lease Payment</t>
  </si>
  <si>
    <t xml:space="preserve">provision for diminution value of share </t>
  </si>
  <si>
    <t>Insurance busines</t>
  </si>
  <si>
    <t xml:space="preserve">Creditors paayment </t>
  </si>
  <si>
    <t xml:space="preserve">advance payment </t>
  </si>
  <si>
    <t>Others Provision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</si>
  <si>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</si>
  <si>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</si>
  <si>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</si>
  <si>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</si>
  <si>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</si>
  <si>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</si>
  <si>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</si>
  <si>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</si>
  <si>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</si>
  <si>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</si>
  <si>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</si>
  <si>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</si>
  <si>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</si>
  <si>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</si>
  <si>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</si>
  <si>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Profit Before Provistion &amp;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</si>
  <si>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</si>
  <si>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</si>
  <si>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</si>
  <si>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</si>
  <si>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</si>
  <si>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</si>
  <si>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</si>
  <si>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</si>
  <si>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</si>
  <si>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</si>
  <si>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</si>
  <si>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</si>
  <si>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Provision For diminution value of share</t>
  </si>
  <si>
    <t xml:space="preserve">Other </t>
  </si>
  <si>
    <t>Provision for Gratiuity expense</t>
  </si>
  <si>
    <t>Provision for WPPF</t>
  </si>
  <si>
    <t>Advance against Office Decoration</t>
  </si>
  <si>
    <t>Sale proceeds of Vehicle</t>
  </si>
  <si>
    <t>Foreign currency translation gain/loss</t>
  </si>
  <si>
    <t>Quarter 2</t>
  </si>
  <si>
    <t>Quarter 1</t>
  </si>
  <si>
    <t>Quarter 3</t>
  </si>
  <si>
    <t>Reserve for unexpired risk</t>
  </si>
  <si>
    <t>Govt. Treasury bond</t>
  </si>
  <si>
    <t xml:space="preserve">Net premium </t>
  </si>
  <si>
    <t>commission</t>
  </si>
  <si>
    <t>Net Claims</t>
  </si>
  <si>
    <t>Management Expenses</t>
  </si>
  <si>
    <t>Agency Commision</t>
  </si>
  <si>
    <t>Investment of Fixed Deposit</t>
  </si>
  <si>
    <t>Disposal Of fixed deposit</t>
  </si>
  <si>
    <t>Fixed Deposit with banks</t>
  </si>
  <si>
    <t>Advance against Vehicle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</si>
</sst>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6" fillId="0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/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9" fillId="2" borderId="8" xfId="0" applyNumberFormat="1" applyFont="1" applyFill="1" applyBorder="1" applyAlignment="1">
      <alignment horizontal="right" vertical="top" wrapText="1"/>
    </xf>
    <xf numFmtId="4" fontId="9" fillId="2" borderId="9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4" fontId="6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0" fontId="8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164" fontId="5" fillId="0" borderId="0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164" fontId="6" fillId="0" borderId="0" xfId="1" applyNumberFormat="1" applyFont="1" applyFill="1" applyBorder="1" applyAlignment="1">
      <alignment horizontal="right" vertical="top" wrapText="1"/>
    </xf>
    <xf numFmtId="43" fontId="6" fillId="0" borderId="7" xfId="1" applyNumberFormat="1" applyFont="1" applyFill="1" applyBorder="1" applyAlignment="1">
      <alignment horizontal="right" vertical="top" wrapText="1"/>
    </xf>
    <xf numFmtId="164" fontId="0" fillId="3" borderId="0" xfId="1" applyNumberFormat="1" applyFont="1" applyFill="1"/>
    <xf numFmtId="164" fontId="1" fillId="0" borderId="0" xfId="1" applyNumberFormat="1" applyFont="1" applyFill="1"/>
    <xf numFmtId="164" fontId="13" fillId="0" borderId="0" xfId="1" applyNumberFormat="1" applyFont="1" applyFill="1"/>
    <xf numFmtId="15" fontId="6" fillId="0" borderId="3" xfId="0" applyNumberFormat="1" applyFont="1" applyFill="1" applyBorder="1" applyAlignment="1">
      <alignment horizontal="right" wrapText="1"/>
    </xf>
    <xf numFmtId="15" fontId="6" fillId="0" borderId="2" xfId="0" applyNumberFormat="1" applyFont="1" applyFill="1" applyBorder="1" applyAlignment="1">
      <alignment horizontal="right" wrapText="1"/>
    </xf>
    <xf numFmtId="15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right"/>
    </xf>
    <xf numFmtId="164" fontId="8" fillId="0" borderId="0" xfId="1" applyNumberFormat="1" applyFont="1"/>
    <xf numFmtId="164" fontId="5" fillId="0" borderId="0" xfId="1" applyNumberFormat="1" applyFont="1" applyFill="1"/>
    <xf numFmtId="164" fontId="6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/>
    <xf numFmtId="3" fontId="5" fillId="0" borderId="0" xfId="0" applyNumberFormat="1" applyFont="1" applyFill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xSplit="1" ySplit="4" topLeftCell="F25" activePane="bottomRight" state="frozen"/>
      <selection pane="topRight" activeCell="B1" sqref="B1"/>
      <selection pane="bottomLeft" activeCell="A5" sqref="A5"/>
      <selection pane="bottomRight" activeCell="G33" sqref="G33"/>
    </sheetView>
  </sheetViews>
  <sheetFormatPr defaultRowHeight="15" x14ac:dyDescent="0.25"/>
  <cols>
    <col min="1" max="1" width="44" style="2" customWidth="1"/>
    <col min="2" max="2" width="15.140625" style="2" customWidth="1"/>
    <col min="3" max="4" width="19.42578125" style="2" bestFit="1" customWidth="1"/>
    <col min="5" max="6" width="18.42578125" style="2" bestFit="1" customWidth="1"/>
    <col min="7" max="16384" width="9.140625" style="2"/>
  </cols>
  <sheetData>
    <row r="1" spans="1:6" ht="18.75" x14ac:dyDescent="0.3">
      <c r="A1" s="3" t="s">
        <v>25</v>
      </c>
      <c r="B1" s="3"/>
    </row>
    <row r="2" spans="1:6" ht="18.75" x14ac:dyDescent="0.3">
      <c r="A2" s="40" t="s">
        <v>57</v>
      </c>
      <c r="B2" s="3"/>
    </row>
    <row r="3" spans="1:6" ht="15.75" thickBot="1" x14ac:dyDescent="0.3">
      <c r="A3" s="40" t="s">
        <v>58</v>
      </c>
      <c r="B3" s="71" t="s">
        <v>93</v>
      </c>
      <c r="C3" s="71" t="s">
        <v>92</v>
      </c>
      <c r="D3" s="71" t="s">
        <v>94</v>
      </c>
      <c r="E3" s="71" t="s">
        <v>93</v>
      </c>
      <c r="F3" s="71" t="s">
        <v>92</v>
      </c>
    </row>
    <row r="4" spans="1:6" ht="15.75" x14ac:dyDescent="0.25">
      <c r="A4" s="4"/>
      <c r="B4" s="69">
        <v>43190</v>
      </c>
      <c r="C4" s="69">
        <v>43281</v>
      </c>
      <c r="D4" s="69">
        <v>43373</v>
      </c>
      <c r="E4" s="68">
        <v>43555</v>
      </c>
      <c r="F4" s="70">
        <v>43646</v>
      </c>
    </row>
    <row r="5" spans="1:6" ht="15.75" x14ac:dyDescent="0.25">
      <c r="A5" s="44" t="s">
        <v>59</v>
      </c>
      <c r="B5" s="41"/>
      <c r="C5" s="42"/>
      <c r="D5" s="42"/>
      <c r="E5" s="43"/>
    </row>
    <row r="6" spans="1:6" ht="15.75" x14ac:dyDescent="0.25">
      <c r="A6" s="45"/>
      <c r="B6" s="41"/>
      <c r="C6" s="42"/>
      <c r="D6" s="42"/>
      <c r="E6" s="43"/>
    </row>
    <row r="7" spans="1:6" ht="15.75" x14ac:dyDescent="0.25">
      <c r="A7" s="46" t="s">
        <v>60</v>
      </c>
      <c r="B7" s="41"/>
      <c r="C7" s="42"/>
      <c r="D7" s="42"/>
      <c r="E7" s="43"/>
    </row>
    <row r="8" spans="1:6" ht="15.75" x14ac:dyDescent="0.25">
      <c r="A8" s="47" t="s">
        <v>61</v>
      </c>
      <c r="B8" s="13">
        <v>350210360</v>
      </c>
      <c r="C8" s="20">
        <v>393986650</v>
      </c>
      <c r="D8" s="20">
        <v>393986650</v>
      </c>
      <c r="E8" s="21">
        <v>393986650</v>
      </c>
      <c r="F8" s="59">
        <v>433385315</v>
      </c>
    </row>
    <row r="9" spans="1:6" ht="15.75" x14ac:dyDescent="0.25">
      <c r="A9" s="47" t="s">
        <v>62</v>
      </c>
      <c r="B9" s="22">
        <f>SUM(B10:B13)</f>
        <v>190192448</v>
      </c>
      <c r="C9" s="22">
        <f t="shared" ref="C9:E9" si="0">SUM(C10:C13)</f>
        <v>164266596</v>
      </c>
      <c r="D9" s="22">
        <f t="shared" si="0"/>
        <v>180804807</v>
      </c>
      <c r="E9" s="22">
        <f t="shared" si="0"/>
        <v>210931076</v>
      </c>
      <c r="F9" s="22">
        <f>SUM(F10:F13)</f>
        <v>187222008</v>
      </c>
    </row>
    <row r="10" spans="1:6" ht="15.75" x14ac:dyDescent="0.25">
      <c r="A10" s="5" t="s">
        <v>0</v>
      </c>
      <c r="B10" s="13">
        <v>124876147</v>
      </c>
      <c r="C10" s="20">
        <v>129730266</v>
      </c>
      <c r="D10" s="20">
        <v>138730266</v>
      </c>
      <c r="E10" s="21">
        <v>147239970</v>
      </c>
      <c r="F10" s="59">
        <v>153739970</v>
      </c>
    </row>
    <row r="11" spans="1:6" ht="15.75" x14ac:dyDescent="0.25">
      <c r="A11" s="5" t="s">
        <v>1</v>
      </c>
      <c r="B11" s="13">
        <v>57566301</v>
      </c>
      <c r="C11" s="20">
        <v>26536330</v>
      </c>
      <c r="D11" s="20">
        <v>33824541</v>
      </c>
      <c r="E11" s="21">
        <v>55191106</v>
      </c>
      <c r="F11" s="62">
        <v>24732038</v>
      </c>
    </row>
    <row r="12" spans="1:6" ht="15.75" x14ac:dyDescent="0.25">
      <c r="A12" s="5" t="s">
        <v>2</v>
      </c>
      <c r="B12" s="13">
        <v>7750000</v>
      </c>
      <c r="C12" s="20">
        <v>8000000</v>
      </c>
      <c r="D12" s="20">
        <v>8250000</v>
      </c>
      <c r="E12" s="21">
        <v>8500000</v>
      </c>
      <c r="F12" s="59">
        <v>8750000</v>
      </c>
    </row>
    <row r="13" spans="1:6" ht="15.75" x14ac:dyDescent="0.25">
      <c r="A13" s="5" t="s">
        <v>3</v>
      </c>
      <c r="B13" s="13"/>
      <c r="C13" s="20"/>
      <c r="D13" s="20"/>
      <c r="E13" s="21"/>
      <c r="F13" s="62"/>
    </row>
    <row r="14" spans="1:6" ht="15.75" x14ac:dyDescent="0.25">
      <c r="A14" s="9"/>
      <c r="B14" s="22">
        <f>B9+B8</f>
        <v>540402808</v>
      </c>
      <c r="C14" s="22">
        <f t="shared" ref="C14:E14" si="1">C9+C8</f>
        <v>558253246</v>
      </c>
      <c r="D14" s="22">
        <f t="shared" si="1"/>
        <v>574791457</v>
      </c>
      <c r="E14" s="22">
        <f t="shared" si="1"/>
        <v>604917726</v>
      </c>
      <c r="F14" s="22">
        <f>F9+F8</f>
        <v>620607323</v>
      </c>
    </row>
    <row r="15" spans="1:6" ht="15.75" x14ac:dyDescent="0.25">
      <c r="A15" s="9"/>
      <c r="B15" s="22"/>
      <c r="C15" s="60"/>
      <c r="D15" s="60"/>
      <c r="E15" s="61"/>
      <c r="F15" s="62"/>
    </row>
    <row r="16" spans="1:6" ht="15.75" x14ac:dyDescent="0.25">
      <c r="A16" s="47" t="s">
        <v>63</v>
      </c>
      <c r="B16" s="22">
        <f t="shared" ref="B16:E16" si="2">SUM(B17:B21)</f>
        <v>136761077</v>
      </c>
      <c r="C16" s="22">
        <f t="shared" si="2"/>
        <v>141101322</v>
      </c>
      <c r="D16" s="22">
        <f t="shared" si="2"/>
        <v>143489805</v>
      </c>
      <c r="E16" s="22">
        <f t="shared" si="2"/>
        <v>150436849</v>
      </c>
      <c r="F16" s="22">
        <f>SUM(F17:F21)</f>
        <v>147501947</v>
      </c>
    </row>
    <row r="17" spans="1:6" ht="15.75" x14ac:dyDescent="0.25">
      <c r="A17" s="5" t="s">
        <v>4</v>
      </c>
      <c r="B17" s="13"/>
      <c r="C17" s="20"/>
      <c r="D17" s="20"/>
      <c r="E17" s="21"/>
      <c r="F17" s="23"/>
    </row>
    <row r="18" spans="1:6" ht="15.75" x14ac:dyDescent="0.25">
      <c r="A18" s="5" t="s">
        <v>5</v>
      </c>
      <c r="B18" s="13"/>
      <c r="C18" s="20"/>
      <c r="D18" s="20"/>
      <c r="E18" s="21"/>
      <c r="F18" s="23"/>
    </row>
    <row r="19" spans="1:6" ht="15.75" x14ac:dyDescent="0.25">
      <c r="A19" s="5" t="s">
        <v>6</v>
      </c>
      <c r="B19" s="13"/>
      <c r="C19" s="20"/>
      <c r="D19" s="20"/>
      <c r="E19" s="21"/>
      <c r="F19" s="23"/>
    </row>
    <row r="20" spans="1:6" ht="15.75" x14ac:dyDescent="0.25">
      <c r="A20" s="5" t="s">
        <v>95</v>
      </c>
      <c r="B20" s="13">
        <v>136761077</v>
      </c>
      <c r="C20" s="20">
        <v>141101322</v>
      </c>
      <c r="D20" s="20">
        <v>143489805</v>
      </c>
      <c r="E20" s="21">
        <v>150436849</v>
      </c>
      <c r="F20" s="23">
        <v>147501947</v>
      </c>
    </row>
    <row r="21" spans="1:6" ht="15.75" x14ac:dyDescent="0.25">
      <c r="A21" s="5" t="s">
        <v>7</v>
      </c>
      <c r="B21" s="13"/>
      <c r="C21" s="20"/>
      <c r="D21" s="20"/>
      <c r="E21" s="21"/>
      <c r="F21" s="23"/>
    </row>
    <row r="22" spans="1:6" ht="15.75" x14ac:dyDescent="0.25">
      <c r="A22" s="47" t="s">
        <v>8</v>
      </c>
      <c r="B22" s="22">
        <v>24946490</v>
      </c>
      <c r="C22" s="60">
        <v>19704449</v>
      </c>
      <c r="D22" s="60">
        <v>18150064</v>
      </c>
      <c r="E22" s="61">
        <v>24680266</v>
      </c>
      <c r="F22" s="72">
        <v>39419261</v>
      </c>
    </row>
    <row r="23" spans="1:6" ht="15.75" x14ac:dyDescent="0.25">
      <c r="A23" s="47"/>
      <c r="B23" s="22"/>
      <c r="C23" s="60"/>
      <c r="D23" s="60"/>
      <c r="E23" s="61"/>
      <c r="F23" s="62"/>
    </row>
    <row r="24" spans="1:6" ht="15.75" x14ac:dyDescent="0.25">
      <c r="A24" s="47" t="s">
        <v>9</v>
      </c>
      <c r="B24" s="22">
        <f t="shared" ref="B24:D24" si="3">SUM(B25:B30)</f>
        <v>301766309</v>
      </c>
      <c r="C24" s="22">
        <f>SUM(C25:C30)</f>
        <v>296484665</v>
      </c>
      <c r="D24" s="22">
        <f t="shared" si="3"/>
        <v>316007765</v>
      </c>
      <c r="E24" s="22">
        <f>SUM(E25:E30)</f>
        <v>285294397</v>
      </c>
      <c r="F24" s="22">
        <f>SUM(F25:F30)</f>
        <v>305311078</v>
      </c>
    </row>
    <row r="25" spans="1:6" ht="31.5" x14ac:dyDescent="0.25">
      <c r="A25" s="5" t="s">
        <v>10</v>
      </c>
      <c r="B25" s="13">
        <v>39050375</v>
      </c>
      <c r="C25" s="20">
        <v>36050250</v>
      </c>
      <c r="D25" s="20">
        <v>58706155</v>
      </c>
      <c r="E25" s="21">
        <v>28050400</v>
      </c>
      <c r="F25" s="23">
        <v>38366001</v>
      </c>
    </row>
    <row r="26" spans="1:6" ht="31.5" x14ac:dyDescent="0.25">
      <c r="A26" s="5" t="s">
        <v>11</v>
      </c>
      <c r="B26" s="13">
        <v>91830144</v>
      </c>
      <c r="C26" s="20">
        <v>90750600</v>
      </c>
      <c r="D26" s="20">
        <v>89604500</v>
      </c>
      <c r="E26" s="21">
        <v>70209054</v>
      </c>
      <c r="F26" s="23">
        <v>76045400</v>
      </c>
    </row>
    <row r="27" spans="1:6" ht="15.75" x14ac:dyDescent="0.25">
      <c r="A27" s="5" t="s">
        <v>12</v>
      </c>
      <c r="B27" s="13">
        <v>121007509</v>
      </c>
      <c r="C27" s="20">
        <v>124000000</v>
      </c>
      <c r="D27" s="20">
        <v>129807509</v>
      </c>
      <c r="E27" s="21">
        <v>142376063</v>
      </c>
      <c r="F27" s="23">
        <v>147476430</v>
      </c>
    </row>
    <row r="28" spans="1:6" ht="15.75" x14ac:dyDescent="0.25">
      <c r="A28" s="5" t="s">
        <v>13</v>
      </c>
      <c r="B28" s="13">
        <v>34850548</v>
      </c>
      <c r="C28" s="20">
        <v>29545480</v>
      </c>
      <c r="D28" s="20">
        <v>20645650</v>
      </c>
      <c r="E28" s="21">
        <v>25297136</v>
      </c>
      <c r="F28" s="23">
        <v>23017811</v>
      </c>
    </row>
    <row r="29" spans="1:6" ht="15.75" x14ac:dyDescent="0.25">
      <c r="A29" s="5" t="s">
        <v>52</v>
      </c>
      <c r="B29" s="13"/>
      <c r="C29" s="20"/>
      <c r="D29" s="20"/>
      <c r="E29" s="21"/>
      <c r="F29" s="23"/>
    </row>
    <row r="30" spans="1:6" ht="15.75" x14ac:dyDescent="0.25">
      <c r="A30" s="5" t="s">
        <v>88</v>
      </c>
      <c r="B30" s="13">
        <v>15027733</v>
      </c>
      <c r="C30" s="20">
        <v>16138335</v>
      </c>
      <c r="D30" s="20">
        <v>17243951</v>
      </c>
      <c r="E30" s="21">
        <v>19361744</v>
      </c>
      <c r="F30" s="23">
        <v>20405436</v>
      </c>
    </row>
    <row r="31" spans="1:6" ht="15.75" x14ac:dyDescent="0.25">
      <c r="A31" s="9"/>
      <c r="B31" s="22">
        <f t="shared" ref="B31:E31" si="4">B24+B22+B16+B14</f>
        <v>1003876684</v>
      </c>
      <c r="C31" s="22">
        <f t="shared" si="4"/>
        <v>1015543682</v>
      </c>
      <c r="D31" s="22">
        <f t="shared" si="4"/>
        <v>1052439091</v>
      </c>
      <c r="E31" s="22">
        <f t="shared" si="4"/>
        <v>1065329238</v>
      </c>
      <c r="F31" s="22">
        <f>F24+F22+F16+F14</f>
        <v>1112839609</v>
      </c>
    </row>
    <row r="32" spans="1:6" ht="15.75" x14ac:dyDescent="0.25">
      <c r="A32" s="48" t="s">
        <v>64</v>
      </c>
      <c r="B32" s="22"/>
      <c r="C32" s="60"/>
      <c r="D32" s="60"/>
      <c r="E32" s="61"/>
      <c r="F32" s="62"/>
    </row>
    <row r="33" spans="1:6" ht="15.75" x14ac:dyDescent="0.25">
      <c r="A33" s="49" t="s">
        <v>14</v>
      </c>
      <c r="B33" s="22">
        <f>B34+B35+B40</f>
        <v>235355166</v>
      </c>
      <c r="C33" s="22">
        <f t="shared" ref="C33:E33" si="5">C34+C35+C40</f>
        <v>237867176</v>
      </c>
      <c r="D33" s="22">
        <f t="shared" si="5"/>
        <v>240201775</v>
      </c>
      <c r="E33" s="22">
        <f t="shared" si="5"/>
        <v>248109343</v>
      </c>
      <c r="F33" s="22">
        <f>F34+F35+F40</f>
        <v>252749944</v>
      </c>
    </row>
    <row r="34" spans="1:6" ht="15.75" x14ac:dyDescent="0.25">
      <c r="A34" s="5" t="s">
        <v>15</v>
      </c>
      <c r="B34" s="13"/>
      <c r="C34" s="20"/>
      <c r="D34" s="20"/>
      <c r="E34" s="21"/>
      <c r="F34" s="23"/>
    </row>
    <row r="35" spans="1:6" ht="15.75" x14ac:dyDescent="0.25">
      <c r="A35" s="5" t="s">
        <v>96</v>
      </c>
      <c r="B35" s="13">
        <v>25000000</v>
      </c>
      <c r="C35" s="20">
        <v>25000000</v>
      </c>
      <c r="D35" s="20">
        <v>25000000</v>
      </c>
      <c r="E35" s="21">
        <v>25000000</v>
      </c>
      <c r="F35" s="23">
        <v>25000000</v>
      </c>
    </row>
    <row r="36" spans="1:6" ht="15.75" x14ac:dyDescent="0.25">
      <c r="A36" s="5" t="s">
        <v>104</v>
      </c>
      <c r="B36" s="13">
        <v>409399067</v>
      </c>
      <c r="C36" s="20">
        <v>396425242</v>
      </c>
      <c r="D36" s="20">
        <v>396932312</v>
      </c>
      <c r="E36" s="21">
        <v>352392924</v>
      </c>
      <c r="F36" s="23">
        <v>357609611</v>
      </c>
    </row>
    <row r="37" spans="1:6" ht="15.75" x14ac:dyDescent="0.25">
      <c r="A37" s="5" t="s">
        <v>16</v>
      </c>
      <c r="B37" s="13">
        <v>18883692</v>
      </c>
      <c r="C37" s="20">
        <v>18330944</v>
      </c>
      <c r="D37" s="20">
        <v>16930872</v>
      </c>
      <c r="E37" s="21">
        <v>15800427</v>
      </c>
      <c r="F37" s="23">
        <v>15445110</v>
      </c>
    </row>
    <row r="38" spans="1:6" ht="15.75" x14ac:dyDescent="0.25">
      <c r="A38" s="5" t="s">
        <v>17</v>
      </c>
      <c r="B38" s="13">
        <v>17504668</v>
      </c>
      <c r="C38" s="20">
        <v>19788335</v>
      </c>
      <c r="D38" s="20">
        <v>22107410</v>
      </c>
      <c r="E38" s="21">
        <v>16417265</v>
      </c>
      <c r="F38" s="23">
        <v>15307385</v>
      </c>
    </row>
    <row r="39" spans="1:6" ht="15.75" x14ac:dyDescent="0.25">
      <c r="A39" s="5" t="s">
        <v>18</v>
      </c>
      <c r="B39" s="13">
        <v>1605633</v>
      </c>
      <c r="C39" s="20">
        <v>1564463</v>
      </c>
      <c r="D39" s="20">
        <v>1523293</v>
      </c>
      <c r="E39" s="21">
        <v>1445070</v>
      </c>
      <c r="F39" s="23">
        <v>1408017</v>
      </c>
    </row>
    <row r="40" spans="1:6" ht="31.5" x14ac:dyDescent="0.25">
      <c r="A40" s="5" t="s">
        <v>19</v>
      </c>
      <c r="B40" s="13">
        <v>210355166</v>
      </c>
      <c r="C40" s="20">
        <v>212867176</v>
      </c>
      <c r="D40" s="20">
        <v>215201775</v>
      </c>
      <c r="E40" s="21">
        <v>223109343</v>
      </c>
      <c r="F40" s="23">
        <v>227749944</v>
      </c>
    </row>
    <row r="41" spans="1:6" ht="15.75" x14ac:dyDescent="0.25">
      <c r="A41" s="5" t="s">
        <v>20</v>
      </c>
      <c r="B41" s="13">
        <v>232124922</v>
      </c>
      <c r="C41" s="20">
        <v>248410411</v>
      </c>
      <c r="D41" s="20">
        <v>282430709</v>
      </c>
      <c r="E41" s="21">
        <v>330525024</v>
      </c>
      <c r="F41" s="23">
        <v>363125711</v>
      </c>
    </row>
    <row r="42" spans="1:6" ht="15.75" x14ac:dyDescent="0.25">
      <c r="A42" s="5" t="s">
        <v>21</v>
      </c>
      <c r="B42" s="13">
        <v>43770805</v>
      </c>
      <c r="C42" s="20">
        <v>41973682</v>
      </c>
      <c r="D42" s="20">
        <v>38685450</v>
      </c>
      <c r="E42" s="21">
        <v>39769822</v>
      </c>
      <c r="F42" s="23">
        <v>42129479</v>
      </c>
    </row>
    <row r="43" spans="1:6" ht="15.75" x14ac:dyDescent="0.25">
      <c r="A43" s="5" t="s">
        <v>22</v>
      </c>
      <c r="B43" s="13">
        <v>39258892</v>
      </c>
      <c r="C43" s="20">
        <v>46499550</v>
      </c>
      <c r="D43" s="20">
        <v>48919494</v>
      </c>
      <c r="E43" s="21">
        <v>55315120</v>
      </c>
      <c r="F43" s="23">
        <v>59412634</v>
      </c>
    </row>
    <row r="44" spans="1:6" ht="15.75" x14ac:dyDescent="0.25">
      <c r="A44" s="5" t="s">
        <v>23</v>
      </c>
      <c r="B44" s="13">
        <v>1128545</v>
      </c>
      <c r="C44" s="20">
        <v>1200193</v>
      </c>
      <c r="D44" s="20">
        <v>998195</v>
      </c>
      <c r="E44" s="21">
        <v>1498184</v>
      </c>
      <c r="F44" s="23">
        <v>1679546</v>
      </c>
    </row>
    <row r="45" spans="1:6" ht="15.75" x14ac:dyDescent="0.25">
      <c r="A45" s="5" t="s">
        <v>24</v>
      </c>
      <c r="B45" s="13">
        <v>4845294</v>
      </c>
      <c r="C45" s="20">
        <v>3483686</v>
      </c>
      <c r="D45" s="20">
        <v>3709581</v>
      </c>
      <c r="E45" s="21">
        <v>4056059</v>
      </c>
      <c r="F45" s="23">
        <v>3972172</v>
      </c>
    </row>
    <row r="46" spans="1:6" ht="15.75" x14ac:dyDescent="0.25">
      <c r="A46" s="9"/>
      <c r="B46" s="22">
        <f>B33+B38+B37+B36+B41+B42+B43+B44+B45+B39</f>
        <v>1003876684</v>
      </c>
      <c r="C46" s="22">
        <f t="shared" ref="C46:E46" si="6">C33+C38+C37+C36+C41+C42+C43+C44+C45+C39</f>
        <v>1015543682</v>
      </c>
      <c r="D46" s="22">
        <f t="shared" si="6"/>
        <v>1052439091</v>
      </c>
      <c r="E46" s="22">
        <f t="shared" si="6"/>
        <v>1065329238</v>
      </c>
      <c r="F46" s="22">
        <f>F33+F38+F37+F36+F41+F42+F43+F44+F45+F39</f>
        <v>1112839609</v>
      </c>
    </row>
    <row r="47" spans="1:6" ht="15.75" x14ac:dyDescent="0.25">
      <c r="A47" s="9"/>
      <c r="B47" s="22"/>
      <c r="C47" s="60"/>
      <c r="D47" s="60"/>
      <c r="E47" s="63"/>
      <c r="F47" s="65" t="str">
        <f>IF(F31=F46,"Ok","Not OK")</f>
        <v>Ok</v>
      </c>
    </row>
    <row r="48" spans="1:6" ht="16.5" thickBot="1" x14ac:dyDescent="0.3">
      <c r="A48" s="51" t="s">
        <v>65</v>
      </c>
      <c r="B48" s="64">
        <f t="shared" ref="B48" si="7">B14/(B8/10)</f>
        <v>15.43080587336137</v>
      </c>
      <c r="C48" s="64">
        <f>C14/(C8/10)</f>
        <v>14.169344215089522</v>
      </c>
      <c r="D48" s="64">
        <f t="shared" ref="D48:E48" si="8">D14/(D8/10)</f>
        <v>14.589109986340908</v>
      </c>
      <c r="E48" s="64">
        <f t="shared" si="8"/>
        <v>15.353762011986955</v>
      </c>
      <c r="F48" s="64">
        <f>F14/(F8/10)</f>
        <v>14.319989660932558</v>
      </c>
    </row>
    <row r="49" spans="1:6" ht="15.75" x14ac:dyDescent="0.25">
      <c r="A49" s="51" t="s">
        <v>66</v>
      </c>
      <c r="B49" s="22">
        <f t="shared" ref="B49:F49" si="9">B8/10</f>
        <v>35021036</v>
      </c>
      <c r="C49" s="22">
        <f t="shared" si="9"/>
        <v>39398665</v>
      </c>
      <c r="D49" s="22">
        <f t="shared" si="9"/>
        <v>39398665</v>
      </c>
      <c r="E49" s="22">
        <f t="shared" si="9"/>
        <v>39398665</v>
      </c>
      <c r="F49" s="22">
        <f t="shared" si="9"/>
        <v>43338531.5</v>
      </c>
    </row>
    <row r="50" spans="1:6" ht="16.5" thickBot="1" x14ac:dyDescent="0.3">
      <c r="A50" s="16"/>
      <c r="B50" s="18"/>
      <c r="C50" s="17"/>
      <c r="D50" s="17"/>
      <c r="E50" s="17"/>
    </row>
    <row r="52" spans="1:6" x14ac:dyDescent="0.25">
      <c r="F52" s="75">
        <f>F46-F31</f>
        <v>0</v>
      </c>
    </row>
    <row r="53" spans="1:6" x14ac:dyDescent="0.25">
      <c r="B53" s="75">
        <f>B46-B31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1" ySplit="4" topLeftCell="F26" activePane="bottomRight" state="frozen"/>
      <selection pane="topRight" activeCell="B1" sqref="B1"/>
      <selection pane="bottomLeft" activeCell="A5" sqref="A5"/>
      <selection pane="bottomRight" activeCell="F36" sqref="F36"/>
    </sheetView>
  </sheetViews>
  <sheetFormatPr defaultRowHeight="15" x14ac:dyDescent="0.25"/>
  <cols>
    <col min="1" max="1" width="47.42578125" style="2" customWidth="1"/>
    <col min="2" max="2" width="15.28515625" style="2" bestFit="1" customWidth="1"/>
    <col min="3" max="4" width="18.5703125" style="2" bestFit="1" customWidth="1"/>
    <col min="5" max="5" width="13.7109375" style="2" bestFit="1" customWidth="1"/>
    <col min="6" max="6" width="14.28515625" style="2" bestFit="1" customWidth="1"/>
    <col min="7" max="16384" width="9.140625" style="2"/>
  </cols>
  <sheetData>
    <row r="1" spans="1:6" ht="18.75" x14ac:dyDescent="0.3">
      <c r="A1" s="3" t="s">
        <v>25</v>
      </c>
      <c r="B1" s="3"/>
    </row>
    <row r="2" spans="1:6" ht="15.75" x14ac:dyDescent="0.25">
      <c r="A2" s="52" t="s">
        <v>67</v>
      </c>
    </row>
    <row r="3" spans="1:6" ht="15.75" thickBot="1" x14ac:dyDescent="0.3">
      <c r="A3" s="40" t="s">
        <v>58</v>
      </c>
      <c r="B3" s="71" t="s">
        <v>93</v>
      </c>
      <c r="C3" s="71" t="s">
        <v>92</v>
      </c>
      <c r="D3" s="71" t="s">
        <v>94</v>
      </c>
      <c r="E3" s="71" t="s">
        <v>93</v>
      </c>
      <c r="F3" s="71" t="s">
        <v>92</v>
      </c>
    </row>
    <row r="4" spans="1:6" ht="15.75" x14ac:dyDescent="0.25">
      <c r="A4" s="19"/>
      <c r="B4" s="69">
        <v>43190</v>
      </c>
      <c r="C4" s="69">
        <v>43281</v>
      </c>
      <c r="D4" s="69">
        <v>43373</v>
      </c>
      <c r="E4" s="68">
        <v>43555</v>
      </c>
      <c r="F4" s="70">
        <v>43646</v>
      </c>
    </row>
    <row r="5" spans="1:6" ht="15.75" x14ac:dyDescent="0.25">
      <c r="A5" s="56" t="s">
        <v>68</v>
      </c>
      <c r="B5" s="53"/>
      <c r="C5" s="54"/>
      <c r="D5" s="54"/>
      <c r="E5" s="55"/>
    </row>
    <row r="6" spans="1:6" ht="15.75" x14ac:dyDescent="0.25">
      <c r="A6" s="5" t="s">
        <v>97</v>
      </c>
      <c r="B6" s="13">
        <v>78661109</v>
      </c>
      <c r="C6" s="20">
        <v>169406625</v>
      </c>
      <c r="D6" s="20">
        <v>254507236</v>
      </c>
      <c r="E6" s="21"/>
      <c r="F6" s="59"/>
    </row>
    <row r="7" spans="1:6" ht="15.75" x14ac:dyDescent="0.25">
      <c r="A7" s="5" t="s">
        <v>98</v>
      </c>
      <c r="B7" s="13">
        <v>11914541</v>
      </c>
      <c r="C7" s="20">
        <v>23507335</v>
      </c>
      <c r="D7" s="20">
        <v>32441027</v>
      </c>
      <c r="E7" s="21"/>
      <c r="F7" s="59"/>
    </row>
    <row r="8" spans="1:6" ht="15.75" x14ac:dyDescent="0.25">
      <c r="A8" s="5" t="s">
        <v>26</v>
      </c>
      <c r="B8" s="13">
        <v>12308364</v>
      </c>
      <c r="C8" s="20">
        <v>14743208</v>
      </c>
      <c r="D8" s="20">
        <v>21604674</v>
      </c>
      <c r="E8" s="21">
        <v>8511036</v>
      </c>
      <c r="F8" s="59">
        <v>18838367</v>
      </c>
    </row>
    <row r="9" spans="1:6" ht="15.75" x14ac:dyDescent="0.25">
      <c r="A9" s="56" t="s">
        <v>27</v>
      </c>
      <c r="B9" s="22">
        <f>SUM(B10:B14)</f>
        <v>0</v>
      </c>
      <c r="C9" s="22">
        <f t="shared" ref="C9:D9" si="0">SUM(C10:C14)</f>
        <v>0</v>
      </c>
      <c r="D9" s="22">
        <f t="shared" si="0"/>
        <v>0</v>
      </c>
      <c r="E9" s="22">
        <v>27918647</v>
      </c>
      <c r="F9" s="22">
        <v>45225597</v>
      </c>
    </row>
    <row r="10" spans="1:6" ht="15.75" x14ac:dyDescent="0.25">
      <c r="A10" s="5" t="s">
        <v>28</v>
      </c>
      <c r="B10" s="13"/>
      <c r="C10" s="20"/>
      <c r="D10" s="20"/>
      <c r="E10" s="21"/>
      <c r="F10" s="59"/>
    </row>
    <row r="11" spans="1:6" ht="15.75" x14ac:dyDescent="0.25">
      <c r="A11" s="5" t="s">
        <v>29</v>
      </c>
      <c r="B11" s="13"/>
      <c r="C11" s="20"/>
      <c r="D11" s="20"/>
      <c r="E11" s="21"/>
      <c r="F11" s="59"/>
    </row>
    <row r="12" spans="1:6" ht="15.75" x14ac:dyDescent="0.25">
      <c r="A12" s="5" t="s">
        <v>30</v>
      </c>
      <c r="B12" s="13"/>
      <c r="C12" s="20"/>
      <c r="D12" s="20"/>
      <c r="E12" s="21"/>
      <c r="F12" s="59"/>
    </row>
    <row r="13" spans="1:6" ht="15.75" x14ac:dyDescent="0.25">
      <c r="A13" s="5" t="s">
        <v>31</v>
      </c>
      <c r="B13" s="13"/>
      <c r="C13" s="20"/>
      <c r="D13" s="20"/>
      <c r="E13" s="21"/>
      <c r="F13" s="59"/>
    </row>
    <row r="14" spans="1:6" ht="15.75" x14ac:dyDescent="0.25">
      <c r="A14" s="5" t="s">
        <v>32</v>
      </c>
      <c r="B14" s="13"/>
      <c r="C14" s="20"/>
      <c r="D14" s="20"/>
      <c r="E14" s="21"/>
      <c r="F14" s="59"/>
    </row>
    <row r="15" spans="1:6" ht="15.75" x14ac:dyDescent="0.25">
      <c r="A15" s="9"/>
      <c r="B15" s="22">
        <f>B9+B8+B7+B6</f>
        <v>102884014</v>
      </c>
      <c r="C15" s="22">
        <f t="shared" ref="C15:F15" si="1">C9+C8+C7+C6</f>
        <v>207657168</v>
      </c>
      <c r="D15" s="22">
        <f t="shared" si="1"/>
        <v>308552937</v>
      </c>
      <c r="E15" s="22">
        <f t="shared" si="1"/>
        <v>36429683</v>
      </c>
      <c r="F15" s="22">
        <f t="shared" si="1"/>
        <v>64063964</v>
      </c>
    </row>
    <row r="16" spans="1:6" ht="15.75" x14ac:dyDescent="0.25">
      <c r="A16" s="9"/>
      <c r="B16" s="22"/>
      <c r="C16" s="22"/>
      <c r="D16" s="22"/>
      <c r="E16" s="22"/>
    </row>
    <row r="17" spans="1:6" ht="15.75" x14ac:dyDescent="0.25">
      <c r="A17" s="56" t="s">
        <v>69</v>
      </c>
      <c r="B17" s="22">
        <f t="shared" ref="B17:F17" si="2">SUM(B18:B30)</f>
        <v>78305864</v>
      </c>
      <c r="C17" s="22">
        <f t="shared" si="2"/>
        <v>159756370</v>
      </c>
      <c r="D17" s="22">
        <f t="shared" si="2"/>
        <v>237434207</v>
      </c>
      <c r="E17" s="22">
        <f t="shared" si="2"/>
        <v>5850371</v>
      </c>
      <c r="F17" s="22">
        <f t="shared" si="2"/>
        <v>11567109</v>
      </c>
    </row>
    <row r="18" spans="1:6" ht="15.75" x14ac:dyDescent="0.25">
      <c r="A18" s="5" t="s">
        <v>100</v>
      </c>
      <c r="B18" s="13">
        <v>44997338</v>
      </c>
      <c r="C18" s="20">
        <v>85040500</v>
      </c>
      <c r="D18" s="20">
        <v>112545480</v>
      </c>
      <c r="E18" s="21">
        <v>5850371</v>
      </c>
      <c r="F18" s="59">
        <v>11567109</v>
      </c>
    </row>
    <row r="19" spans="1:6" ht="15.75" x14ac:dyDescent="0.25">
      <c r="A19" s="5" t="s">
        <v>33</v>
      </c>
      <c r="B19" s="13"/>
      <c r="C19" s="20"/>
      <c r="D19" s="20"/>
      <c r="E19" s="21"/>
      <c r="F19" s="59"/>
    </row>
    <row r="20" spans="1:6" ht="15.75" x14ac:dyDescent="0.25">
      <c r="A20" s="5" t="s">
        <v>34</v>
      </c>
      <c r="B20" s="13"/>
      <c r="C20" s="20"/>
      <c r="D20" s="20"/>
      <c r="E20" s="21"/>
      <c r="F20" s="59"/>
    </row>
    <row r="21" spans="1:6" ht="15.75" x14ac:dyDescent="0.25">
      <c r="A21" s="5" t="s">
        <v>35</v>
      </c>
      <c r="B21" s="13"/>
      <c r="C21" s="20"/>
      <c r="D21" s="20"/>
      <c r="E21" s="21"/>
      <c r="F21" s="59"/>
    </row>
    <row r="22" spans="1:6" ht="15.75" x14ac:dyDescent="0.25">
      <c r="A22" s="5" t="s">
        <v>101</v>
      </c>
      <c r="B22" s="13">
        <v>19484063</v>
      </c>
      <c r="C22" s="20">
        <v>37820320</v>
      </c>
      <c r="D22" s="20">
        <v>59730808</v>
      </c>
      <c r="E22" s="21"/>
    </row>
    <row r="23" spans="1:6" ht="15.75" x14ac:dyDescent="0.25">
      <c r="A23" s="5" t="s">
        <v>99</v>
      </c>
      <c r="B23" s="13">
        <v>13824463</v>
      </c>
      <c r="C23" s="20">
        <v>36895550</v>
      </c>
      <c r="D23" s="20">
        <v>65157919</v>
      </c>
      <c r="E23" s="21"/>
      <c r="F23" s="59"/>
    </row>
    <row r="24" spans="1:6" ht="15.75" x14ac:dyDescent="0.25">
      <c r="A24" s="5" t="s">
        <v>36</v>
      </c>
      <c r="B24" s="13"/>
      <c r="C24" s="20"/>
      <c r="D24" s="20"/>
      <c r="E24" s="21"/>
      <c r="F24" s="59"/>
    </row>
    <row r="25" spans="1:6" ht="15.75" x14ac:dyDescent="0.25">
      <c r="A25" s="5" t="s">
        <v>37</v>
      </c>
      <c r="B25" s="13"/>
      <c r="C25" s="20"/>
      <c r="D25" s="20"/>
      <c r="E25" s="21"/>
      <c r="F25" s="59"/>
    </row>
    <row r="26" spans="1:6" ht="15.75" x14ac:dyDescent="0.25">
      <c r="A26" s="5" t="s">
        <v>38</v>
      </c>
      <c r="B26" s="13"/>
      <c r="C26" s="20"/>
      <c r="D26" s="20"/>
      <c r="E26" s="21"/>
      <c r="F26" s="59"/>
    </row>
    <row r="27" spans="1:6" ht="15.75" x14ac:dyDescent="0.25">
      <c r="A27" s="5" t="s">
        <v>86</v>
      </c>
      <c r="B27" s="13"/>
      <c r="C27" s="20"/>
      <c r="D27" s="20"/>
      <c r="E27" s="21"/>
    </row>
    <row r="28" spans="1:6" ht="15.75" x14ac:dyDescent="0.25">
      <c r="A28" s="5" t="s">
        <v>85</v>
      </c>
      <c r="B28" s="13"/>
      <c r="C28" s="20"/>
      <c r="D28" s="20"/>
      <c r="E28" s="21"/>
      <c r="F28" s="59"/>
    </row>
    <row r="29" spans="1:6" ht="15.75" x14ac:dyDescent="0.25">
      <c r="A29" s="5" t="s">
        <v>39</v>
      </c>
      <c r="B29" s="13"/>
      <c r="C29" s="20"/>
      <c r="D29" s="20"/>
      <c r="E29" s="21"/>
      <c r="F29" s="59"/>
    </row>
    <row r="30" spans="1:6" ht="15.75" x14ac:dyDescent="0.25">
      <c r="A30" s="5" t="s">
        <v>87</v>
      </c>
      <c r="B30" s="13"/>
      <c r="C30" s="20"/>
      <c r="D30" s="20"/>
      <c r="E30" s="21"/>
      <c r="F30" s="59"/>
    </row>
    <row r="31" spans="1:6" ht="15.75" x14ac:dyDescent="0.25">
      <c r="A31" s="51" t="s">
        <v>72</v>
      </c>
      <c r="B31" s="22">
        <f t="shared" ref="B31:F31" si="3">B15-B17</f>
        <v>24578150</v>
      </c>
      <c r="C31" s="22">
        <f t="shared" si="3"/>
        <v>47900798</v>
      </c>
      <c r="D31" s="22">
        <f t="shared" si="3"/>
        <v>71118730</v>
      </c>
      <c r="E31" s="22">
        <f t="shared" si="3"/>
        <v>30579312</v>
      </c>
      <c r="F31" s="22">
        <f t="shared" si="3"/>
        <v>52496855</v>
      </c>
    </row>
    <row r="32" spans="1:6" ht="15.75" x14ac:dyDescent="0.25">
      <c r="A32" s="46" t="s">
        <v>56</v>
      </c>
      <c r="B32" s="13">
        <v>1170388</v>
      </c>
      <c r="C32" s="20">
        <v>2280990</v>
      </c>
      <c r="D32" s="20">
        <v>3386606</v>
      </c>
      <c r="E32" s="21">
        <v>1456158</v>
      </c>
      <c r="F32" s="59">
        <v>2499850</v>
      </c>
    </row>
    <row r="33" spans="1:6" ht="15.75" x14ac:dyDescent="0.25">
      <c r="A33" s="51" t="s">
        <v>70</v>
      </c>
      <c r="B33" s="22">
        <f t="shared" ref="B33:F33" si="4">B31-B32</f>
        <v>23407762</v>
      </c>
      <c r="C33" s="22">
        <f t="shared" si="4"/>
        <v>45619808</v>
      </c>
      <c r="D33" s="22">
        <f t="shared" si="4"/>
        <v>67732124</v>
      </c>
      <c r="E33" s="22">
        <f t="shared" si="4"/>
        <v>29123154</v>
      </c>
      <c r="F33" s="22">
        <f t="shared" si="4"/>
        <v>49997005</v>
      </c>
    </row>
    <row r="34" spans="1:6" ht="15.75" x14ac:dyDescent="0.25">
      <c r="A34" s="46" t="s">
        <v>71</v>
      </c>
      <c r="B34" s="22">
        <v>7000000</v>
      </c>
      <c r="C34" s="60">
        <v>10000000</v>
      </c>
      <c r="D34" s="60">
        <v>15800000</v>
      </c>
      <c r="E34" s="61">
        <v>8199703</v>
      </c>
      <c r="F34" s="63">
        <v>13300070</v>
      </c>
    </row>
    <row r="35" spans="1:6" ht="15.75" x14ac:dyDescent="0.25">
      <c r="A35" s="46" t="s">
        <v>40</v>
      </c>
      <c r="B35" s="22">
        <v>-1385346</v>
      </c>
      <c r="C35" s="60">
        <v>-23738</v>
      </c>
      <c r="D35" s="60">
        <v>-249633</v>
      </c>
      <c r="E35" s="61">
        <v>-205910</v>
      </c>
      <c r="F35" s="22">
        <v>-122023</v>
      </c>
    </row>
    <row r="36" spans="1:6" ht="15.75" x14ac:dyDescent="0.25">
      <c r="A36" s="51" t="s">
        <v>73</v>
      </c>
      <c r="B36" s="22">
        <f t="shared" ref="B36:E36" si="5">B33-B34-B35</f>
        <v>17793108</v>
      </c>
      <c r="C36" s="22">
        <f t="shared" si="5"/>
        <v>35643546</v>
      </c>
      <c r="D36" s="22">
        <f t="shared" si="5"/>
        <v>52181757</v>
      </c>
      <c r="E36" s="22">
        <f t="shared" si="5"/>
        <v>21129361</v>
      </c>
      <c r="F36" s="22">
        <f>F33-F34+F35</f>
        <v>36574912</v>
      </c>
    </row>
    <row r="37" spans="1:6" ht="15.75" x14ac:dyDescent="0.25">
      <c r="A37" s="57"/>
      <c r="B37" s="22"/>
      <c r="C37" s="22"/>
      <c r="D37" s="22"/>
      <c r="E37" s="22"/>
    </row>
    <row r="38" spans="1:6" ht="16.5" thickBot="1" x14ac:dyDescent="0.3">
      <c r="A38" s="51" t="s">
        <v>74</v>
      </c>
      <c r="B38" s="17">
        <f>B36/('1'!B8/10)</f>
        <v>0.50806915021017651</v>
      </c>
      <c r="C38" s="17">
        <f>C36/('1'!C8/10)</f>
        <v>0.90468918172735036</v>
      </c>
      <c r="D38" s="17">
        <f>D36/('1'!D8/10)</f>
        <v>1.3244549529787366</v>
      </c>
      <c r="E38" s="17">
        <f>E36/('1'!E8/10)</f>
        <v>0.53629636943282211</v>
      </c>
      <c r="F38" s="17">
        <f>F36/('1'!F8/10)</f>
        <v>0.84393519425087116</v>
      </c>
    </row>
    <row r="39" spans="1:6" x14ac:dyDescent="0.25">
      <c r="A39" s="58" t="s">
        <v>75</v>
      </c>
      <c r="B39" s="62">
        <f>'1'!B8/10</f>
        <v>35021036</v>
      </c>
      <c r="C39" s="62">
        <f>'1'!C8/10</f>
        <v>39398665</v>
      </c>
      <c r="D39" s="62">
        <f>'1'!D8/10</f>
        <v>39398665</v>
      </c>
      <c r="E39" s="62">
        <f>'1'!E8/10</f>
        <v>39398665</v>
      </c>
      <c r="F39" s="62">
        <f>'1'!F8/10</f>
        <v>43338531.5</v>
      </c>
    </row>
    <row r="40" spans="1:6" ht="15.75" x14ac:dyDescent="0.25">
      <c r="A40" s="24"/>
      <c r="B40" s="25"/>
      <c r="C40" s="26"/>
      <c r="D40" s="26"/>
      <c r="E40" s="28"/>
    </row>
    <row r="41" spans="1:6" ht="15.75" x14ac:dyDescent="0.25">
      <c r="A41" s="24"/>
      <c r="B41" s="25"/>
      <c r="C41" s="26"/>
      <c r="D41" s="26"/>
      <c r="E41" s="29"/>
    </row>
    <row r="42" spans="1:6" ht="15.75" x14ac:dyDescent="0.25">
      <c r="A42" s="24"/>
      <c r="B42" s="25"/>
      <c r="C42" s="27"/>
      <c r="D42" s="26"/>
      <c r="E42" s="28"/>
    </row>
    <row r="43" spans="1:6" ht="15.75" x14ac:dyDescent="0.25">
      <c r="A43" s="24"/>
      <c r="B43" s="25"/>
      <c r="C43" s="26"/>
      <c r="D43" s="27"/>
      <c r="E43" s="28"/>
    </row>
    <row r="44" spans="1:6" ht="15.75" x14ac:dyDescent="0.25">
      <c r="A44" s="30"/>
      <c r="B44" s="31"/>
      <c r="C44" s="32"/>
      <c r="D44" s="32"/>
      <c r="E44" s="33"/>
    </row>
    <row r="45" spans="1:6" ht="15.75" x14ac:dyDescent="0.25">
      <c r="A45" s="30"/>
      <c r="B45" s="31"/>
      <c r="C45" s="32"/>
      <c r="D45" s="32"/>
      <c r="E45" s="33"/>
    </row>
    <row r="46" spans="1:6" ht="15.75" x14ac:dyDescent="0.25">
      <c r="A46" s="24"/>
      <c r="B46" s="25"/>
      <c r="C46" s="26"/>
      <c r="D46" s="26"/>
      <c r="E46" s="29"/>
    </row>
    <row r="47" spans="1:6" ht="15.75" x14ac:dyDescent="0.25">
      <c r="A47" s="24"/>
      <c r="B47" s="25"/>
      <c r="C47" s="26"/>
      <c r="D47" s="26"/>
      <c r="E47" s="29"/>
    </row>
    <row r="48" spans="1:6" ht="15.75" x14ac:dyDescent="0.25">
      <c r="A48" s="24"/>
      <c r="B48" s="25"/>
      <c r="C48" s="26"/>
      <c r="D48" s="26"/>
      <c r="E48" s="29"/>
    </row>
    <row r="49" spans="1:5" ht="15.75" x14ac:dyDescent="0.25">
      <c r="A49" s="30"/>
      <c r="B49" s="31"/>
      <c r="C49" s="27"/>
      <c r="D49" s="32"/>
      <c r="E49" s="33"/>
    </row>
    <row r="50" spans="1:5" ht="16.5" thickBot="1" x14ac:dyDescent="0.3">
      <c r="A50" s="24"/>
      <c r="B50" s="25"/>
      <c r="C50" s="26"/>
      <c r="D50" s="26"/>
      <c r="E50" s="29"/>
    </row>
    <row r="51" spans="1:5" ht="16.5" thickBot="1" x14ac:dyDescent="0.3">
      <c r="A51" s="30"/>
      <c r="B51" s="31"/>
      <c r="C51" s="34"/>
      <c r="D51" s="35"/>
      <c r="E51" s="36"/>
    </row>
    <row r="52" spans="1:5" ht="16.5" thickBot="1" x14ac:dyDescent="0.3">
      <c r="A52" s="37"/>
      <c r="B52" s="38"/>
      <c r="C52" s="39"/>
      <c r="D52" s="39"/>
      <c r="E52" s="3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xSplit="1" ySplit="4" topLeftCell="F30" activePane="bottomRight" state="frozen"/>
      <selection pane="topRight" activeCell="B1" sqref="B1"/>
      <selection pane="bottomLeft" activeCell="A5" sqref="A5"/>
      <selection pane="bottomRight" activeCell="A42" sqref="A42"/>
    </sheetView>
  </sheetViews>
  <sheetFormatPr defaultRowHeight="15" x14ac:dyDescent="0.25"/>
  <cols>
    <col min="1" max="1" width="45.5703125" style="1" customWidth="1"/>
    <col min="2" max="2" width="18.5703125" style="1" customWidth="1"/>
    <col min="3" max="4" width="18.140625" style="1" bestFit="1" customWidth="1"/>
    <col min="5" max="5" width="16.5703125" style="1" bestFit="1" customWidth="1"/>
    <col min="6" max="6" width="17" style="1" bestFit="1" customWidth="1"/>
    <col min="7" max="16384" width="9.140625" style="1"/>
  </cols>
  <sheetData>
    <row r="1" spans="1:6" ht="18.75" x14ac:dyDescent="0.3">
      <c r="A1" s="3" t="s">
        <v>25</v>
      </c>
      <c r="B1" s="3"/>
    </row>
    <row r="2" spans="1:6" ht="15.75" x14ac:dyDescent="0.25">
      <c r="A2" s="52" t="s">
        <v>76</v>
      </c>
    </row>
    <row r="3" spans="1:6" ht="15.75" thickBot="1" x14ac:dyDescent="0.3">
      <c r="A3" s="40" t="s">
        <v>58</v>
      </c>
      <c r="B3" s="71" t="s">
        <v>93</v>
      </c>
      <c r="C3" s="71" t="s">
        <v>92</v>
      </c>
      <c r="D3" s="71" t="s">
        <v>94</v>
      </c>
      <c r="E3" s="71" t="s">
        <v>93</v>
      </c>
      <c r="F3" s="71" t="s">
        <v>92</v>
      </c>
    </row>
    <row r="4" spans="1:6" ht="15.75" x14ac:dyDescent="0.25">
      <c r="A4" s="4"/>
      <c r="B4" s="69">
        <v>43190</v>
      </c>
      <c r="C4" s="69">
        <v>43281</v>
      </c>
      <c r="D4" s="69">
        <v>43373</v>
      </c>
      <c r="E4" s="68">
        <v>43555</v>
      </c>
      <c r="F4" s="70">
        <v>43646</v>
      </c>
    </row>
    <row r="5" spans="1:6" ht="15.75" x14ac:dyDescent="0.25">
      <c r="A5" s="51" t="s">
        <v>77</v>
      </c>
      <c r="B5" s="41"/>
      <c r="C5" s="42"/>
      <c r="D5" s="42"/>
      <c r="E5" s="43"/>
    </row>
    <row r="6" spans="1:6" ht="15.75" x14ac:dyDescent="0.25">
      <c r="A6" s="5" t="s">
        <v>41</v>
      </c>
      <c r="B6" s="6">
        <v>154940051</v>
      </c>
      <c r="C6" s="7">
        <v>301046458</v>
      </c>
      <c r="D6" s="76">
        <v>437623199</v>
      </c>
      <c r="E6" s="21">
        <v>186312659</v>
      </c>
      <c r="F6" s="73">
        <v>384697383</v>
      </c>
    </row>
    <row r="7" spans="1:6" ht="15.75" x14ac:dyDescent="0.25">
      <c r="A7" s="5" t="s">
        <v>53</v>
      </c>
      <c r="B7" s="6"/>
      <c r="C7" s="7"/>
      <c r="D7" s="7"/>
      <c r="E7" s="21"/>
      <c r="F7" s="73"/>
    </row>
    <row r="8" spans="1:6" ht="15.75" x14ac:dyDescent="0.25">
      <c r="A8" s="5" t="s">
        <v>54</v>
      </c>
      <c r="B8" s="6"/>
      <c r="C8" s="7"/>
      <c r="D8" s="7"/>
      <c r="E8" s="21"/>
      <c r="F8" s="73"/>
    </row>
    <row r="9" spans="1:6" ht="15.75" x14ac:dyDescent="0.25">
      <c r="A9" s="5" t="s">
        <v>55</v>
      </c>
      <c r="B9" s="6"/>
      <c r="C9" s="7"/>
      <c r="D9" s="7"/>
      <c r="E9" s="21"/>
      <c r="F9" s="73"/>
    </row>
    <row r="10" spans="1:6" ht="15.75" x14ac:dyDescent="0.25">
      <c r="A10" s="5" t="s">
        <v>42</v>
      </c>
      <c r="B10" s="6">
        <v>-6636646</v>
      </c>
      <c r="C10" s="20">
        <v>-12355467</v>
      </c>
      <c r="D10" s="20">
        <v>-20520751</v>
      </c>
      <c r="E10" s="21">
        <v>-6222301</v>
      </c>
      <c r="F10" s="73">
        <v>-13704604</v>
      </c>
    </row>
    <row r="11" spans="1:6" ht="31.5" x14ac:dyDescent="0.25">
      <c r="A11" s="5" t="s">
        <v>43</v>
      </c>
      <c r="B11" s="6">
        <v>-145658816</v>
      </c>
      <c r="C11" s="20">
        <v>-294462162</v>
      </c>
      <c r="D11" s="20">
        <v>-419797850</v>
      </c>
      <c r="E11" s="21">
        <v>-207036354</v>
      </c>
      <c r="F11" s="73">
        <v>-381278227</v>
      </c>
    </row>
    <row r="12" spans="1:6" ht="15.75" x14ac:dyDescent="0.25">
      <c r="A12" s="9"/>
      <c r="B12" s="61">
        <f t="shared" ref="B12:E12" si="0">SUM(B6:B11)</f>
        <v>2644589</v>
      </c>
      <c r="C12" s="61">
        <f t="shared" si="0"/>
        <v>-5771171</v>
      </c>
      <c r="D12" s="61">
        <f t="shared" si="0"/>
        <v>-2695402</v>
      </c>
      <c r="E12" s="61">
        <f t="shared" si="0"/>
        <v>-26945996</v>
      </c>
      <c r="F12" s="61">
        <f>SUM(F6:F11)</f>
        <v>-10285448</v>
      </c>
    </row>
    <row r="13" spans="1:6" ht="15.75" x14ac:dyDescent="0.25">
      <c r="A13" s="51" t="s">
        <v>78</v>
      </c>
      <c r="B13" s="10"/>
      <c r="C13" s="60"/>
      <c r="D13" s="60"/>
      <c r="E13" s="61"/>
      <c r="F13" s="66"/>
    </row>
    <row r="14" spans="1:6" ht="15.75" x14ac:dyDescent="0.25">
      <c r="A14" s="5" t="s">
        <v>44</v>
      </c>
      <c r="B14" s="6">
        <v>-9034513</v>
      </c>
      <c r="C14" s="20">
        <v>-16739701</v>
      </c>
      <c r="D14" s="20">
        <v>-23846632</v>
      </c>
      <c r="E14" s="21">
        <v>-4110257</v>
      </c>
      <c r="F14" s="73">
        <v>-11214262</v>
      </c>
    </row>
    <row r="15" spans="1:6" ht="15.75" x14ac:dyDescent="0.25">
      <c r="A15" s="5" t="s">
        <v>102</v>
      </c>
      <c r="B15" s="6">
        <v>-27575006</v>
      </c>
      <c r="C15" s="20">
        <v>-49101181</v>
      </c>
      <c r="D15" s="20">
        <v>-57608251</v>
      </c>
      <c r="E15" s="21">
        <v>-13063380</v>
      </c>
      <c r="F15" s="73">
        <v>-33080067</v>
      </c>
    </row>
    <row r="16" spans="1:6" ht="15.75" x14ac:dyDescent="0.25">
      <c r="A16" s="5" t="s">
        <v>45</v>
      </c>
      <c r="B16" s="6"/>
      <c r="C16" s="20"/>
      <c r="D16" s="20"/>
      <c r="E16" s="21"/>
      <c r="F16" s="73"/>
    </row>
    <row r="17" spans="1:6" ht="15.75" x14ac:dyDescent="0.25">
      <c r="A17" s="5" t="s">
        <v>46</v>
      </c>
      <c r="B17" s="6"/>
      <c r="C17" s="20"/>
      <c r="D17" s="20"/>
      <c r="E17" s="21"/>
      <c r="F17" s="73"/>
    </row>
    <row r="18" spans="1:6" ht="15.75" x14ac:dyDescent="0.25">
      <c r="A18" s="5" t="s">
        <v>105</v>
      </c>
      <c r="B18" s="6"/>
      <c r="C18" s="20">
        <v>-1500000</v>
      </c>
      <c r="D18" s="20">
        <v>-1500000</v>
      </c>
      <c r="E18" s="21"/>
      <c r="F18" s="73">
        <v>-10000000</v>
      </c>
    </row>
    <row r="19" spans="1:6" ht="15.75" x14ac:dyDescent="0.25">
      <c r="A19" s="5" t="s">
        <v>89</v>
      </c>
      <c r="B19" s="6">
        <v>-3700000</v>
      </c>
      <c r="C19" s="20">
        <v>-850000</v>
      </c>
      <c r="D19" s="20">
        <v>-1900000</v>
      </c>
      <c r="E19" s="21"/>
      <c r="F19" s="73">
        <v>-2450200</v>
      </c>
    </row>
    <row r="20" spans="1:6" ht="15.75" x14ac:dyDescent="0.25">
      <c r="A20" s="5" t="s">
        <v>90</v>
      </c>
      <c r="B20" s="6"/>
      <c r="C20" s="20"/>
      <c r="D20" s="20">
        <v>2300000</v>
      </c>
      <c r="E20" s="21"/>
      <c r="F20" s="73">
        <v>1500000</v>
      </c>
    </row>
    <row r="21" spans="1:6" ht="15.75" x14ac:dyDescent="0.25">
      <c r="A21" s="5" t="s">
        <v>103</v>
      </c>
      <c r="B21" s="13">
        <v>38000000</v>
      </c>
      <c r="C21" s="20">
        <v>72500000</v>
      </c>
      <c r="D21" s="20">
        <v>80500000</v>
      </c>
      <c r="E21" s="15">
        <v>54036306</v>
      </c>
      <c r="F21" s="73">
        <v>68836307</v>
      </c>
    </row>
    <row r="22" spans="1:6" ht="15.75" x14ac:dyDescent="0.25">
      <c r="A22" s="5" t="s">
        <v>47</v>
      </c>
      <c r="B22" s="6"/>
      <c r="C22" s="20"/>
      <c r="D22" s="20"/>
      <c r="E22" s="15"/>
      <c r="F22" s="73"/>
    </row>
    <row r="23" spans="1:6" ht="15.75" x14ac:dyDescent="0.25">
      <c r="A23" s="5" t="s">
        <v>48</v>
      </c>
      <c r="B23" s="6"/>
      <c r="C23" s="20"/>
      <c r="D23" s="20"/>
      <c r="E23" s="15"/>
      <c r="F23" s="73"/>
    </row>
    <row r="24" spans="1:6" ht="15.75" x14ac:dyDescent="0.25">
      <c r="A24" s="5" t="s">
        <v>49</v>
      </c>
      <c r="B24" s="6"/>
      <c r="C24" s="20"/>
      <c r="D24" s="20"/>
      <c r="E24" s="15"/>
      <c r="F24" s="73"/>
    </row>
    <row r="25" spans="1:6" ht="15.75" x14ac:dyDescent="0.25">
      <c r="A25" s="5" t="s">
        <v>50</v>
      </c>
      <c r="B25" s="6"/>
      <c r="C25" s="20"/>
      <c r="D25" s="20"/>
      <c r="E25" s="8"/>
      <c r="F25" s="73">
        <v>-30000</v>
      </c>
    </row>
    <row r="26" spans="1:6" ht="15.75" x14ac:dyDescent="0.25">
      <c r="A26" s="9"/>
      <c r="B26" s="67">
        <f t="shared" ref="B26:E26" si="1">SUM(B14:B25)</f>
        <v>-2309519</v>
      </c>
      <c r="C26" s="67">
        <f t="shared" si="1"/>
        <v>4309118</v>
      </c>
      <c r="D26" s="67">
        <f t="shared" si="1"/>
        <v>-2054883</v>
      </c>
      <c r="E26" s="67">
        <f t="shared" si="1"/>
        <v>36862669</v>
      </c>
      <c r="F26" s="67">
        <f>SUM(F14:F25)</f>
        <v>13561778</v>
      </c>
    </row>
    <row r="27" spans="1:6" ht="15.75" x14ac:dyDescent="0.25">
      <c r="A27" s="51" t="s">
        <v>79</v>
      </c>
      <c r="B27" s="10"/>
      <c r="C27" s="11"/>
      <c r="D27" s="11"/>
      <c r="E27" s="12"/>
      <c r="F27" s="66"/>
    </row>
    <row r="28" spans="1:6" ht="15.75" x14ac:dyDescent="0.25">
      <c r="A28" s="5" t="s">
        <v>51</v>
      </c>
      <c r="B28" s="6"/>
      <c r="C28" s="7"/>
      <c r="D28" s="14"/>
      <c r="E28" s="15"/>
      <c r="F28" s="66"/>
    </row>
    <row r="29" spans="1:6" ht="15.75" x14ac:dyDescent="0.25">
      <c r="A29" s="9"/>
      <c r="B29" s="10"/>
      <c r="C29" s="11"/>
      <c r="D29" s="20"/>
      <c r="E29" s="15"/>
      <c r="F29" s="66"/>
    </row>
    <row r="30" spans="1:6" ht="15.75" x14ac:dyDescent="0.25">
      <c r="A30" s="9"/>
      <c r="B30" s="10"/>
      <c r="C30" s="11"/>
      <c r="D30" s="20"/>
      <c r="E30" s="21"/>
      <c r="F30" s="66"/>
    </row>
    <row r="31" spans="1:6" ht="15.75" x14ac:dyDescent="0.25">
      <c r="A31" s="40" t="s">
        <v>80</v>
      </c>
      <c r="B31" s="10">
        <f t="shared" ref="B31:E31" si="2">B29+B26+B12</f>
        <v>335070</v>
      </c>
      <c r="C31" s="22">
        <f t="shared" si="2"/>
        <v>-1462053</v>
      </c>
      <c r="D31" s="22">
        <f t="shared" si="2"/>
        <v>-4750285</v>
      </c>
      <c r="E31" s="22">
        <f t="shared" si="2"/>
        <v>9916673</v>
      </c>
      <c r="F31" s="74">
        <f>F29+F26+F12</f>
        <v>3276330</v>
      </c>
    </row>
    <row r="32" spans="1:6" ht="15.75" x14ac:dyDescent="0.25">
      <c r="A32" s="58" t="s">
        <v>81</v>
      </c>
      <c r="B32" s="6">
        <v>43435735</v>
      </c>
      <c r="C32" s="76">
        <v>43435735</v>
      </c>
      <c r="D32" s="20">
        <v>43435735</v>
      </c>
      <c r="E32" s="21">
        <v>29853149</v>
      </c>
      <c r="F32" s="66">
        <v>29853149</v>
      </c>
    </row>
    <row r="33" spans="1:6" ht="15.75" x14ac:dyDescent="0.25">
      <c r="A33" s="51" t="s">
        <v>91</v>
      </c>
      <c r="B33" s="6"/>
      <c r="C33" s="7"/>
      <c r="D33" s="20"/>
      <c r="E33" s="21"/>
      <c r="F33" s="66"/>
    </row>
    <row r="34" spans="1:6" x14ac:dyDescent="0.25">
      <c r="A34" s="51" t="s">
        <v>82</v>
      </c>
      <c r="B34" s="67">
        <f t="shared" ref="B34:E34" si="3">SUM(B31:B33)</f>
        <v>43770805</v>
      </c>
      <c r="C34" s="67">
        <f t="shared" si="3"/>
        <v>41973682</v>
      </c>
      <c r="D34" s="67">
        <f t="shared" si="3"/>
        <v>38685450</v>
      </c>
      <c r="E34" s="67">
        <f t="shared" si="3"/>
        <v>39769822</v>
      </c>
      <c r="F34" s="67">
        <f>SUM(F31:F33)</f>
        <v>33129479</v>
      </c>
    </row>
    <row r="35" spans="1:6" ht="15.75" x14ac:dyDescent="0.25">
      <c r="A35" s="57"/>
      <c r="B35" s="10"/>
      <c r="C35" s="11"/>
      <c r="D35" s="11"/>
      <c r="E35" s="50"/>
      <c r="F35" s="66"/>
    </row>
    <row r="36" spans="1:6" ht="16.5" thickBot="1" x14ac:dyDescent="0.3">
      <c r="A36" s="51" t="s">
        <v>83</v>
      </c>
      <c r="B36" s="17">
        <f>B12/('1'!B8/10)</f>
        <v>7.5514299462757187E-2</v>
      </c>
      <c r="C36" s="17">
        <f>C12/('1'!C8/10)</f>
        <v>-0.1464813845849853</v>
      </c>
      <c r="D36" s="17">
        <f>D12/('1'!D8/10)</f>
        <v>-6.8413536346980289E-2</v>
      </c>
      <c r="E36" s="17">
        <f>E12/('1'!E8/10)</f>
        <v>-0.683931701746747</v>
      </c>
      <c r="F36" s="17">
        <f>F12/('1'!F8/10)</f>
        <v>-0.23732802298573499</v>
      </c>
    </row>
    <row r="37" spans="1:6" x14ac:dyDescent="0.25">
      <c r="A37" s="51" t="s">
        <v>84</v>
      </c>
      <c r="B37" s="67">
        <f>'1'!B8/10</f>
        <v>35021036</v>
      </c>
      <c r="C37" s="67">
        <f>'1'!C8/10</f>
        <v>39398665</v>
      </c>
      <c r="D37" s="67">
        <f>'1'!D8/10</f>
        <v>39398665</v>
      </c>
      <c r="E37" s="67">
        <f>'1'!E8/10</f>
        <v>39398665</v>
      </c>
      <c r="F37" s="67">
        <f>'1'!F8/10</f>
        <v>43338531.5</v>
      </c>
    </row>
    <row r="38" spans="1:6" ht="15.75" x14ac:dyDescent="0.25">
      <c r="A38" s="5"/>
      <c r="B38" s="6"/>
      <c r="C38" s="7"/>
      <c r="D38" s="7"/>
      <c r="E38" s="8"/>
    </row>
    <row r="39" spans="1:6" ht="15.75" x14ac:dyDescent="0.25">
      <c r="A39" s="9"/>
      <c r="B39" s="10"/>
      <c r="C39" s="11"/>
      <c r="D39" s="11"/>
      <c r="E39" s="12"/>
    </row>
    <row r="40" spans="1:6" ht="16.5" thickBot="1" x14ac:dyDescent="0.3">
      <c r="A40" s="16"/>
      <c r="B40" s="18"/>
      <c r="C40" s="17"/>
      <c r="D40" s="17"/>
      <c r="E4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2020-04-12T06:09:06Z</dcterms:modified>
</cp:coreProperties>
</file>