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1" sheetId="1" r:id="rId1"/>
    <sheet name="2" sheetId="2" r:id="rId2"/>
    <sheet name="3" sheetId="3" r:id="rId3"/>
  </sheets>
  <calcPr calcId="162913"/>
</workbook>
</file>

<file path=xl/calcChain.xml><?xml version="1.0" encoding="utf-8"?>
<calcChain xmlns="http://schemas.openxmlformats.org/spreadsheetml/2006/main">
  <c r="B10" i="2" l="1"/>
  <c r="B15" i="1"/>
  <c r="C15" i="1"/>
  <c r="C10" i="1"/>
  <c r="B10" i="1"/>
  <c r="C10" i="2"/>
  <c r="B15" i="2" l="1"/>
  <c r="C15" i="2"/>
  <c r="D15" i="2"/>
  <c r="D10" i="2"/>
  <c r="D40" i="1"/>
  <c r="E15" i="2"/>
  <c r="E11" i="2"/>
  <c r="E10" i="2"/>
  <c r="F15" i="2"/>
  <c r="F11" i="2"/>
  <c r="E40" i="1"/>
  <c r="E50" i="1" s="1"/>
  <c r="E29" i="1"/>
  <c r="G9" i="3"/>
  <c r="F42" i="1"/>
  <c r="F15" i="1"/>
  <c r="F43" i="1"/>
  <c r="C27" i="3"/>
  <c r="D27" i="3"/>
  <c r="E27" i="3"/>
  <c r="F27" i="3"/>
  <c r="D20" i="3"/>
  <c r="E20" i="3"/>
  <c r="F20" i="3"/>
  <c r="G20" i="3"/>
  <c r="C17" i="3"/>
  <c r="D17" i="3"/>
  <c r="E17" i="3"/>
  <c r="F17" i="3"/>
  <c r="C9" i="3"/>
  <c r="D9" i="3"/>
  <c r="E9" i="3"/>
  <c r="F9" i="3"/>
  <c r="B40" i="1"/>
  <c r="C40" i="1"/>
  <c r="F40" i="1"/>
  <c r="B23" i="1"/>
  <c r="C23" i="1"/>
  <c r="D23" i="1"/>
  <c r="E23" i="1"/>
  <c r="B17" i="1"/>
  <c r="C17" i="1"/>
  <c r="D17" i="1"/>
  <c r="E17" i="1"/>
  <c r="D10" i="1"/>
  <c r="D15" i="1" s="1"/>
  <c r="E10" i="1"/>
  <c r="E15" i="1" s="1"/>
  <c r="C22" i="3" l="1"/>
  <c r="D22" i="3"/>
  <c r="D24" i="3" s="1"/>
  <c r="C29" i="1"/>
  <c r="E22" i="3"/>
  <c r="E24" i="3" s="1"/>
  <c r="D29" i="1"/>
  <c r="F22" i="3"/>
  <c r="F24" i="3" s="1"/>
  <c r="G27" i="3"/>
  <c r="G17" i="3"/>
  <c r="F17" i="2"/>
  <c r="F23" i="1"/>
  <c r="F10" i="1"/>
  <c r="G22" i="3" l="1"/>
  <c r="G24" i="3" s="1"/>
  <c r="G26" i="3"/>
  <c r="F31" i="2"/>
  <c r="F34" i="2" s="1"/>
  <c r="F36" i="2" s="1"/>
  <c r="F17" i="1"/>
  <c r="F29" i="1" s="1"/>
  <c r="F41" i="1" l="1"/>
  <c r="B43" i="1"/>
  <c r="C43" i="1"/>
  <c r="D43" i="1"/>
  <c r="E43" i="1"/>
  <c r="E17" i="2" l="1"/>
  <c r="D17" i="2"/>
  <c r="B17" i="2"/>
  <c r="C17" i="2"/>
  <c r="B11" i="2"/>
  <c r="C11" i="2"/>
  <c r="D11" i="2"/>
  <c r="D31" i="2" l="1"/>
  <c r="D34" i="2" s="1"/>
  <c r="D36" i="2" s="1"/>
  <c r="B31" i="2"/>
  <c r="B34" i="2" s="1"/>
  <c r="B36" i="2" s="1"/>
  <c r="E31" i="2"/>
  <c r="E34" i="2" s="1"/>
  <c r="E36" i="2" s="1"/>
  <c r="C31" i="2"/>
  <c r="C34" i="2" s="1"/>
  <c r="C20" i="3"/>
  <c r="C26" i="3"/>
  <c r="C24" i="3" l="1"/>
  <c r="B42" i="1" l="1"/>
  <c r="B29" i="1"/>
  <c r="E26" i="3"/>
  <c r="F26" i="3"/>
  <c r="D26" i="3"/>
  <c r="C36" i="2"/>
  <c r="D42" i="1"/>
  <c r="E42" i="1"/>
  <c r="C42" i="1"/>
</calcChain>
</file>

<file path=xl/sharedStrings.xml><?xml version="1.0" encoding="utf-8"?>
<sst xmlns="http://schemas.openxmlformats.org/spreadsheetml/2006/main" count="104" uniqueCount="87">
  <si>
    <t>As on December 31</t>
  </si>
  <si>
    <t>Rupali Insurance Company Limited</t>
  </si>
  <si>
    <t>Premium on Right Share/ Share Premium</t>
  </si>
  <si>
    <t>Reserve For Exceptional Losses</t>
  </si>
  <si>
    <t>Dividend Equalization Fund</t>
  </si>
  <si>
    <t>Land Revaluation Reserve</t>
  </si>
  <si>
    <t>Profit &amp; Loss Appropriation Account</t>
  </si>
  <si>
    <t>Marine Insurance Business Account</t>
  </si>
  <si>
    <t>Misc. Insurance Business Account</t>
  </si>
  <si>
    <t>Deposit Premium</t>
  </si>
  <si>
    <t>Liabilities &amp; Provisions</t>
  </si>
  <si>
    <t>Estimated Liability In Respect Of Outstanding Claims Whether Due Or Intimated</t>
  </si>
  <si>
    <t>Amount Due To Other Persons Or Bodies Carrying On Insurance Business</t>
  </si>
  <si>
    <t>Sundry Creditors</t>
  </si>
  <si>
    <t>Investment (At cost)</t>
  </si>
  <si>
    <t>Amount Due From Other Persons Or Bodies Carrying On Insurance Business</t>
  </si>
  <si>
    <t>Sundry Debtors</t>
  </si>
  <si>
    <t>Cash &amp; Bank Balances</t>
  </si>
  <si>
    <t>Advance Income Tax</t>
  </si>
  <si>
    <t>Stock Of Printing Materials At Cost</t>
  </si>
  <si>
    <t>Interest,Dividend &amp; Rents</t>
  </si>
  <si>
    <t>Other Income/ Misc Income</t>
  </si>
  <si>
    <t>Profit/Loss Transferred From:</t>
  </si>
  <si>
    <t>Fire Revenue Account</t>
  </si>
  <si>
    <t>Marine Revenue Account</t>
  </si>
  <si>
    <t>Miscellaneous Revenue Account</t>
  </si>
  <si>
    <t>Fees &amp; Charges</t>
  </si>
  <si>
    <t>Provision For Diminution Value Of Share</t>
  </si>
  <si>
    <t>CDBL Expenses</t>
  </si>
  <si>
    <t>Share Issue Expenses</t>
  </si>
  <si>
    <t>Directors Fee</t>
  </si>
  <si>
    <t>AGM Expenses</t>
  </si>
  <si>
    <t>Legal &amp; Professional Fees</t>
  </si>
  <si>
    <t>Donation &amp; Subscription</t>
  </si>
  <si>
    <t>Depreciation</t>
  </si>
  <si>
    <t>Registration &amp; Renewal</t>
  </si>
  <si>
    <t>Collection From Premium &amp; Other Income</t>
  </si>
  <si>
    <t>Income Tax Paid</t>
  </si>
  <si>
    <t>Payment For Management Exp. Re-Insurance &amp; Claim</t>
  </si>
  <si>
    <t>Acquisition Of Fixed Asset</t>
  </si>
  <si>
    <t>Disposal Of Fixed Assets</t>
  </si>
  <si>
    <t>Sales Of Share</t>
  </si>
  <si>
    <t>Investment In Bond/ Mutual Funds</t>
  </si>
  <si>
    <t>Dividend Received</t>
  </si>
  <si>
    <t>Dividend Paid</t>
  </si>
  <si>
    <t>provision for corprate tax</t>
  </si>
  <si>
    <t>Investment In Share/ Purchase of Security</t>
  </si>
  <si>
    <t>Balance Sheet</t>
  </si>
  <si>
    <t>As at year end</t>
  </si>
  <si>
    <t>Liabilities and Capital</t>
  </si>
  <si>
    <t>Shareholders’ Equity</t>
  </si>
  <si>
    <t>Issued, Subscribed and Paid-up Capital</t>
  </si>
  <si>
    <t>Reserve or Contingency Account</t>
  </si>
  <si>
    <t>Balance of Fund &amp; Account</t>
  </si>
  <si>
    <t>Assets</t>
  </si>
  <si>
    <t>Net assets value per share</t>
  </si>
  <si>
    <t>Shares to calculate NAVPS</t>
  </si>
  <si>
    <t>Income Statement</t>
  </si>
  <si>
    <t>Income</t>
  </si>
  <si>
    <t>Expenses</t>
  </si>
  <si>
    <t>Profit Before Taxation</t>
  </si>
  <si>
    <t>Net Profit</t>
  </si>
  <si>
    <t>Earnings per share (par value Taka 10)</t>
  </si>
  <si>
    <t>Shares to Calculate EPS</t>
  </si>
  <si>
    <t>Provision for Taxation</t>
  </si>
  <si>
    <t>Cash Flow Statement</t>
  </si>
  <si>
    <t>Net Cash Flows - Operating Activities</t>
  </si>
  <si>
    <t>Net Cash Flows - Investment Activities</t>
  </si>
  <si>
    <t>Net Cash Flows - Financing Activities</t>
  </si>
  <si>
    <t>Net Change in Cash Flows</t>
  </si>
  <si>
    <t>Cash and Cash Equivalents at Beginning Period</t>
  </si>
  <si>
    <t>Cash and Cash Equivalents at End of Period</t>
  </si>
  <si>
    <t>Net Operating Cash Flow Per Share</t>
  </si>
  <si>
    <t>Shares to Calculate NOCFPS</t>
  </si>
  <si>
    <t xml:space="preserve">Other </t>
  </si>
  <si>
    <t>Quarter 1</t>
  </si>
  <si>
    <t>Quarter 2</t>
  </si>
  <si>
    <t>Quarter 3</t>
  </si>
  <si>
    <t>Reserve for unexpired risk</t>
  </si>
  <si>
    <t>Creditors &amp; accruals</t>
  </si>
  <si>
    <t>Land &amp; building in process</t>
  </si>
  <si>
    <t xml:space="preserve"> Administrative fixed Assets</t>
  </si>
  <si>
    <t>share &amp; security</t>
  </si>
  <si>
    <t>Net claim</t>
  </si>
  <si>
    <t>Management expences</t>
  </si>
  <si>
    <t xml:space="preserve"> Net premium</t>
  </si>
  <si>
    <t>Reserve for exceptional losses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</si>
</sst>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1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7">
    <border>
      <left/>
      <right/>
      <top/>
      <bottom/>
      <diagonal/>
    </border>
    <border>
      <left style="medium">
        <color rgb="FFF2F2F2"/>
      </left>
      <right/>
      <top style="medium">
        <color rgb="FFF2F2F2"/>
      </top>
      <bottom/>
      <diagonal/>
    </border>
    <border>
      <left/>
      <right/>
      <top style="medium">
        <color rgb="FFF2F2F2"/>
      </top>
      <bottom/>
      <diagonal/>
    </border>
    <border>
      <left/>
      <right style="medium">
        <color rgb="FFF2F2F2"/>
      </right>
      <top style="medium">
        <color rgb="FFF2F2F2"/>
      </top>
      <bottom/>
      <diagonal/>
    </border>
    <border>
      <left style="medium">
        <color rgb="FFF2F2F2"/>
      </left>
      <right/>
      <top/>
      <bottom/>
      <diagonal/>
    </border>
    <border>
      <left/>
      <right style="medium">
        <color rgb="FFF2F2F2"/>
      </right>
      <top/>
      <bottom/>
      <diagonal/>
    </border>
    <border>
      <left style="medium">
        <color rgb="FFF2F2F2"/>
      </left>
      <right/>
      <top/>
      <bottom style="medium">
        <color rgb="FFF2F2F2"/>
      </bottom>
      <diagonal/>
    </border>
    <border>
      <left/>
      <right/>
      <top/>
      <bottom style="medium">
        <color rgb="FFF2F2F2"/>
      </bottom>
      <diagonal/>
    </border>
    <border>
      <left style="medium">
        <color rgb="FFF2F2F2"/>
      </left>
      <right/>
      <top style="medium">
        <color rgb="FFF2F2F2"/>
      </top>
      <bottom style="medium">
        <color rgb="FFF2F2F2"/>
      </bottom>
      <diagonal/>
    </border>
    <border>
      <left/>
      <right style="medium">
        <color rgb="FFF2F2F2"/>
      </right>
      <top style="medium">
        <color rgb="FFF2F2F2"/>
      </top>
      <bottom style="medium">
        <color rgb="FFF2F2F2"/>
      </bottom>
      <diagonal/>
    </border>
    <border>
      <left/>
      <right/>
      <top/>
      <bottom style="thin">
        <color indexed="64"/>
      </bottom>
      <diagonal/>
    </border>
    <border>
      <left style="medium">
        <color rgb="FFF2F2F2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rgb="FFF2F2F2"/>
      </right>
      <top/>
      <bottom style="thin">
        <color indexed="64"/>
      </bottom>
      <diagonal/>
    </border>
    <border>
      <left/>
      <right style="medium">
        <color rgb="FFF2F2F2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83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Fill="1"/>
    <xf numFmtId="0" fontId="3" fillId="0" borderId="0" xfId="0" applyFont="1"/>
    <xf numFmtId="0" fontId="0" fillId="0" borderId="0" xfId="0" applyFont="1"/>
    <xf numFmtId="0" fontId="5" fillId="0" borderId="0" xfId="0" applyFont="1" applyFill="1"/>
    <xf numFmtId="0" fontId="6" fillId="0" borderId="1" xfId="0" applyFont="1" applyFill="1" applyBorder="1" applyAlignment="1">
      <alignment horizontal="center" wrapText="1"/>
    </xf>
    <xf numFmtId="0" fontId="7" fillId="0" borderId="4" xfId="0" applyFont="1" applyFill="1" applyBorder="1" applyAlignment="1">
      <alignment vertical="top" wrapText="1"/>
    </xf>
    <xf numFmtId="0" fontId="7" fillId="0" borderId="0" xfId="0" applyFont="1" applyFill="1" applyBorder="1" applyAlignment="1">
      <alignment vertical="top" wrapText="1"/>
    </xf>
    <xf numFmtId="4" fontId="7" fillId="0" borderId="0" xfId="0" applyNumberFormat="1" applyFont="1" applyFill="1" applyAlignment="1">
      <alignment horizontal="right" vertical="top" wrapText="1"/>
    </xf>
    <xf numFmtId="4" fontId="7" fillId="0" borderId="5" xfId="0" applyNumberFormat="1" applyFont="1" applyFill="1" applyBorder="1" applyAlignment="1">
      <alignment horizontal="right" vertical="top" wrapText="1"/>
    </xf>
    <xf numFmtId="0" fontId="6" fillId="0" borderId="4" xfId="0" applyFont="1" applyFill="1" applyBorder="1" applyAlignment="1">
      <alignment vertical="top" wrapText="1"/>
    </xf>
    <xf numFmtId="0" fontId="6" fillId="0" borderId="0" xfId="0" applyFont="1" applyFill="1" applyBorder="1" applyAlignment="1">
      <alignment vertical="top" wrapText="1"/>
    </xf>
    <xf numFmtId="4" fontId="6" fillId="0" borderId="0" xfId="0" applyNumberFormat="1" applyFont="1" applyFill="1" applyAlignment="1">
      <alignment horizontal="right" vertical="top" wrapText="1"/>
    </xf>
    <xf numFmtId="4" fontId="6" fillId="0" borderId="5" xfId="0" applyNumberFormat="1" applyFont="1" applyFill="1" applyBorder="1" applyAlignment="1">
      <alignment horizontal="right" vertical="top" wrapText="1"/>
    </xf>
    <xf numFmtId="0" fontId="6" fillId="0" borderId="6" xfId="0" applyFont="1" applyFill="1" applyBorder="1" applyAlignment="1">
      <alignment vertical="top" wrapText="1"/>
    </xf>
    <xf numFmtId="2" fontId="6" fillId="0" borderId="7" xfId="0" applyNumberFormat="1" applyFont="1" applyFill="1" applyBorder="1" applyAlignment="1">
      <alignment horizontal="right" vertical="top" wrapText="1"/>
    </xf>
    <xf numFmtId="0" fontId="8" fillId="0" borderId="4" xfId="0" applyFont="1" applyFill="1" applyBorder="1" applyAlignment="1">
      <alignment vertical="top" wrapText="1"/>
    </xf>
    <xf numFmtId="0" fontId="8" fillId="0" borderId="0" xfId="0" applyFont="1" applyFill="1" applyBorder="1" applyAlignment="1">
      <alignment vertical="top" wrapText="1"/>
    </xf>
    <xf numFmtId="4" fontId="8" fillId="0" borderId="0" xfId="0" applyNumberFormat="1" applyFont="1" applyFill="1" applyAlignment="1">
      <alignment horizontal="right" vertical="top" wrapText="1"/>
    </xf>
    <xf numFmtId="0" fontId="8" fillId="0" borderId="0" xfId="0" applyFont="1" applyFill="1" applyAlignment="1">
      <alignment horizontal="right" vertical="top" wrapText="1"/>
    </xf>
    <xf numFmtId="0" fontId="8" fillId="0" borderId="5" xfId="0" applyFont="1" applyFill="1" applyBorder="1" applyAlignment="1">
      <alignment horizontal="right" vertical="top" wrapText="1"/>
    </xf>
    <xf numFmtId="4" fontId="8" fillId="0" borderId="5" xfId="0" applyNumberFormat="1" applyFont="1" applyFill="1" applyBorder="1" applyAlignment="1">
      <alignment horizontal="right" vertical="top" wrapText="1"/>
    </xf>
    <xf numFmtId="0" fontId="9" fillId="0" borderId="4" xfId="0" applyFont="1" applyFill="1" applyBorder="1" applyAlignment="1">
      <alignment vertical="top" wrapText="1"/>
    </xf>
    <xf numFmtId="0" fontId="9" fillId="0" borderId="0" xfId="0" applyFont="1" applyFill="1" applyBorder="1" applyAlignment="1">
      <alignment vertical="top" wrapText="1"/>
    </xf>
    <xf numFmtId="4" fontId="9" fillId="0" borderId="0" xfId="0" applyNumberFormat="1" applyFont="1" applyFill="1" applyAlignment="1">
      <alignment horizontal="right" vertical="top" wrapText="1"/>
    </xf>
    <xf numFmtId="4" fontId="9" fillId="0" borderId="5" xfId="0" applyNumberFormat="1" applyFont="1" applyFill="1" applyBorder="1" applyAlignment="1">
      <alignment horizontal="right" vertical="top" wrapText="1"/>
    </xf>
    <xf numFmtId="0" fontId="9" fillId="0" borderId="6" xfId="0" applyFont="1" applyFill="1" applyBorder="1" applyAlignment="1">
      <alignment vertical="top" wrapText="1"/>
    </xf>
    <xf numFmtId="0" fontId="9" fillId="0" borderId="7" xfId="0" applyFont="1" applyFill="1" applyBorder="1" applyAlignment="1">
      <alignment vertical="top" wrapText="1"/>
    </xf>
    <xf numFmtId="2" fontId="9" fillId="0" borderId="7" xfId="0" applyNumberFormat="1" applyFont="1" applyFill="1" applyBorder="1" applyAlignment="1">
      <alignment horizontal="right" vertical="top" wrapText="1"/>
    </xf>
    <xf numFmtId="0" fontId="7" fillId="0" borderId="0" xfId="0" applyFont="1" applyFill="1" applyAlignment="1">
      <alignment horizontal="right" vertical="top" wrapText="1"/>
    </xf>
    <xf numFmtId="0" fontId="7" fillId="0" borderId="5" xfId="0" applyFont="1" applyFill="1" applyBorder="1" applyAlignment="1">
      <alignment horizontal="right" vertical="top" wrapText="1"/>
    </xf>
    <xf numFmtId="0" fontId="6" fillId="0" borderId="7" xfId="0" applyFont="1" applyFill="1" applyBorder="1" applyAlignment="1">
      <alignment vertical="top" wrapText="1"/>
    </xf>
    <xf numFmtId="164" fontId="7" fillId="0" borderId="0" xfId="1" applyNumberFormat="1" applyFont="1" applyFill="1" applyBorder="1" applyAlignment="1">
      <alignment vertical="top" wrapText="1"/>
    </xf>
    <xf numFmtId="164" fontId="7" fillId="0" borderId="0" xfId="1" applyNumberFormat="1" applyFont="1" applyFill="1" applyAlignment="1">
      <alignment horizontal="right" vertical="top" wrapText="1"/>
    </xf>
    <xf numFmtId="164" fontId="7" fillId="0" borderId="5" xfId="1" applyNumberFormat="1" applyFont="1" applyFill="1" applyBorder="1" applyAlignment="1">
      <alignment horizontal="right" vertical="top" wrapText="1"/>
    </xf>
    <xf numFmtId="164" fontId="6" fillId="0" borderId="0" xfId="1" applyNumberFormat="1" applyFont="1" applyFill="1" applyBorder="1" applyAlignment="1">
      <alignment vertical="top" wrapText="1"/>
    </xf>
    <xf numFmtId="0" fontId="10" fillId="2" borderId="6" xfId="0" applyFont="1" applyFill="1" applyBorder="1" applyAlignment="1">
      <alignment vertical="top" wrapText="1"/>
    </xf>
    <xf numFmtId="3" fontId="9" fillId="0" borderId="0" xfId="0" applyNumberFormat="1" applyFont="1" applyFill="1" applyAlignment="1">
      <alignment horizontal="right" vertical="top" wrapText="1"/>
    </xf>
    <xf numFmtId="4" fontId="10" fillId="2" borderId="8" xfId="0" applyNumberFormat="1" applyFont="1" applyFill="1" applyBorder="1" applyAlignment="1">
      <alignment horizontal="right" vertical="top" wrapText="1"/>
    </xf>
    <xf numFmtId="4" fontId="10" fillId="2" borderId="9" xfId="0" applyNumberFormat="1" applyFont="1" applyFill="1" applyBorder="1" applyAlignment="1">
      <alignment horizontal="right" vertical="top" wrapText="1"/>
    </xf>
    <xf numFmtId="0" fontId="9" fillId="0" borderId="10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11" fillId="0" borderId="0" xfId="0" applyFont="1"/>
    <xf numFmtId="0" fontId="12" fillId="0" borderId="4" xfId="0" applyFont="1" applyFill="1" applyBorder="1" applyAlignment="1">
      <alignment vertical="top" wrapText="1"/>
    </xf>
    <xf numFmtId="0" fontId="3" fillId="0" borderId="10" xfId="0" applyFont="1" applyBorder="1" applyAlignment="1">
      <alignment horizontal="left"/>
    </xf>
    <xf numFmtId="0" fontId="13" fillId="0" borderId="4" xfId="0" applyFont="1" applyFill="1" applyBorder="1" applyAlignment="1">
      <alignment vertical="top" wrapText="1"/>
    </xf>
    <xf numFmtId="0" fontId="3" fillId="0" borderId="10" xfId="0" applyFont="1" applyBorder="1"/>
    <xf numFmtId="0" fontId="9" fillId="0" borderId="0" xfId="0" applyFont="1"/>
    <xf numFmtId="0" fontId="3" fillId="0" borderId="11" xfId="0" applyFont="1" applyBorder="1" applyAlignment="1">
      <alignment vertical="top" wrapText="1"/>
    </xf>
    <xf numFmtId="0" fontId="3" fillId="0" borderId="0" xfId="0" applyFont="1" applyBorder="1"/>
    <xf numFmtId="0" fontId="3" fillId="0" borderId="12" xfId="0" applyFont="1" applyBorder="1"/>
    <xf numFmtId="164" fontId="7" fillId="0" borderId="0" xfId="1" applyNumberFormat="1" applyFont="1" applyFill="1" applyBorder="1" applyAlignment="1">
      <alignment horizontal="right" vertical="top" wrapText="1"/>
    </xf>
    <xf numFmtId="164" fontId="2" fillId="0" borderId="0" xfId="1" applyNumberFormat="1" applyFont="1" applyFill="1"/>
    <xf numFmtId="164" fontId="14" fillId="0" borderId="0" xfId="1" applyNumberFormat="1" applyFont="1" applyFill="1"/>
    <xf numFmtId="164" fontId="6" fillId="0" borderId="0" xfId="1" applyNumberFormat="1" applyFont="1" applyFill="1" applyBorder="1" applyAlignment="1">
      <alignment horizontal="center" wrapText="1"/>
    </xf>
    <xf numFmtId="164" fontId="6" fillId="0" borderId="0" xfId="1" applyNumberFormat="1" applyFont="1" applyFill="1" applyBorder="1" applyAlignment="1">
      <alignment horizontal="right" wrapText="1"/>
    </xf>
    <xf numFmtId="164" fontId="6" fillId="0" borderId="5" xfId="1" applyNumberFormat="1" applyFont="1" applyFill="1" applyBorder="1" applyAlignment="1">
      <alignment horizontal="right" wrapText="1"/>
    </xf>
    <xf numFmtId="164" fontId="6" fillId="0" borderId="0" xfId="1" applyNumberFormat="1" applyFont="1" applyFill="1" applyAlignment="1">
      <alignment horizontal="right" vertical="top" wrapText="1"/>
    </xf>
    <xf numFmtId="164" fontId="6" fillId="0" borderId="5" xfId="1" applyNumberFormat="1" applyFont="1" applyFill="1" applyBorder="1" applyAlignment="1">
      <alignment horizontal="right" vertical="top" wrapText="1"/>
    </xf>
    <xf numFmtId="164" fontId="6" fillId="0" borderId="0" xfId="1" applyNumberFormat="1" applyFont="1" applyFill="1" applyBorder="1" applyAlignment="1">
      <alignment horizontal="right" vertical="top" wrapText="1"/>
    </xf>
    <xf numFmtId="164" fontId="3" fillId="0" borderId="0" xfId="1" applyNumberFormat="1" applyFont="1" applyAlignment="1">
      <alignment horizontal="right"/>
    </xf>
    <xf numFmtId="164" fontId="0" fillId="0" borderId="0" xfId="1" applyNumberFormat="1" applyFont="1" applyAlignment="1">
      <alignment horizontal="right"/>
    </xf>
    <xf numFmtId="164" fontId="8" fillId="0" borderId="0" xfId="1" applyNumberFormat="1" applyFont="1" applyAlignment="1">
      <alignment horizontal="right"/>
    </xf>
    <xf numFmtId="164" fontId="9" fillId="0" borderId="0" xfId="1" applyNumberFormat="1" applyFont="1" applyAlignment="1">
      <alignment horizontal="right"/>
    </xf>
    <xf numFmtId="164" fontId="8" fillId="3" borderId="0" xfId="1" applyNumberFormat="1" applyFont="1" applyFill="1" applyAlignment="1">
      <alignment horizontal="right"/>
    </xf>
    <xf numFmtId="15" fontId="6" fillId="0" borderId="0" xfId="0" applyNumberFormat="1" applyFont="1" applyFill="1" applyBorder="1" applyAlignment="1">
      <alignment horizontal="right" wrapText="1"/>
    </xf>
    <xf numFmtId="15" fontId="6" fillId="0" borderId="3" xfId="0" applyNumberFormat="1" applyFont="1" applyFill="1" applyBorder="1" applyAlignment="1">
      <alignment horizontal="right" wrapText="1"/>
    </xf>
    <xf numFmtId="15" fontId="6" fillId="0" borderId="2" xfId="0" applyNumberFormat="1" applyFont="1" applyFill="1" applyBorder="1" applyAlignment="1">
      <alignment horizontal="right" wrapText="1"/>
    </xf>
    <xf numFmtId="0" fontId="3" fillId="0" borderId="0" xfId="0" applyFont="1" applyAlignment="1">
      <alignment horizontal="right"/>
    </xf>
    <xf numFmtId="0" fontId="10" fillId="2" borderId="10" xfId="0" applyFont="1" applyFill="1" applyBorder="1" applyAlignment="1">
      <alignment horizontal="right" vertical="top" wrapText="1"/>
    </xf>
    <xf numFmtId="0" fontId="10" fillId="2" borderId="13" xfId="0" applyFont="1" applyFill="1" applyBorder="1" applyAlignment="1">
      <alignment horizontal="right" vertical="top" wrapText="1"/>
    </xf>
    <xf numFmtId="0" fontId="0" fillId="0" borderId="10" xfId="0" applyFont="1" applyBorder="1"/>
    <xf numFmtId="2" fontId="6" fillId="0" borderId="0" xfId="0" applyNumberFormat="1" applyFont="1" applyFill="1" applyBorder="1" applyAlignment="1">
      <alignment horizontal="right" vertical="top" wrapText="1"/>
    </xf>
    <xf numFmtId="4" fontId="10" fillId="2" borderId="12" xfId="0" applyNumberFormat="1" applyFont="1" applyFill="1" applyBorder="1" applyAlignment="1">
      <alignment horizontal="right" vertical="top" wrapText="1"/>
    </xf>
    <xf numFmtId="4" fontId="10" fillId="2" borderId="14" xfId="0" applyNumberFormat="1" applyFont="1" applyFill="1" applyBorder="1" applyAlignment="1">
      <alignment horizontal="right" vertical="top" wrapText="1"/>
    </xf>
    <xf numFmtId="0" fontId="10" fillId="2" borderId="15" xfId="0" applyFont="1" applyFill="1" applyBorder="1" applyAlignment="1">
      <alignment vertical="top" wrapText="1"/>
    </xf>
    <xf numFmtId="0" fontId="10" fillId="2" borderId="16" xfId="0" applyFont="1" applyFill="1" applyBorder="1" applyAlignment="1">
      <alignment vertical="top" wrapText="1"/>
    </xf>
    <xf numFmtId="164" fontId="8" fillId="0" borderId="0" xfId="0" applyNumberFormat="1" applyFont="1" applyFill="1" applyBorder="1" applyAlignment="1">
      <alignment vertical="top" wrapText="1"/>
    </xf>
    <xf numFmtId="164" fontId="7" fillId="0" borderId="0" xfId="1" applyNumberFormat="1" applyFont="1" applyFill="1"/>
    <xf numFmtId="2" fontId="9" fillId="4" borderId="7" xfId="0" applyNumberFormat="1" applyFont="1" applyFill="1" applyBorder="1" applyAlignment="1">
      <alignment horizontal="right" vertical="top" wrapText="1"/>
    </xf>
    <xf numFmtId="0" fontId="0" fillId="0" borderId="4" xfId="0" applyFont="1" applyBorder="1" applyAlignment="1">
      <alignment vertical="top" wrapText="1"/>
    </xf>
    <xf numFmtId="2" fontId="6" fillId="4" borderId="7" xfId="0" applyNumberFormat="1" applyFont="1" applyFill="1" applyBorder="1" applyAlignment="1">
      <alignment horizontal="right" vertical="top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workbookViewId="0">
      <pane xSplit="1" ySplit="4" topLeftCell="B32" activePane="bottomRight" state="frozen"/>
      <selection pane="topRight" activeCell="B1" sqref="B1"/>
      <selection pane="bottomLeft" activeCell="A5" sqref="A5"/>
      <selection pane="bottomRight" activeCell="C35" sqref="C35"/>
    </sheetView>
  </sheetViews>
  <sheetFormatPr defaultRowHeight="15" x14ac:dyDescent="0.25"/>
  <cols>
    <col min="1" max="1" width="41.5703125" style="4" customWidth="1"/>
    <col min="2" max="2" width="18.42578125" style="4" bestFit="1" customWidth="1"/>
    <col min="3" max="4" width="19.42578125" style="4" bestFit="1" customWidth="1"/>
    <col min="5" max="6" width="18.42578125" style="4" bestFit="1" customWidth="1"/>
    <col min="7" max="16384" width="9.140625" style="4"/>
  </cols>
  <sheetData>
    <row r="1" spans="1:6" ht="18.75" x14ac:dyDescent="0.3">
      <c r="A1" s="5" t="s">
        <v>1</v>
      </c>
      <c r="B1" s="5"/>
    </row>
    <row r="2" spans="1:6" x14ac:dyDescent="0.25">
      <c r="A2" s="3" t="s">
        <v>47</v>
      </c>
    </row>
    <row r="3" spans="1:6" ht="15.75" thickBot="1" x14ac:dyDescent="0.3">
      <c r="A3" s="3" t="s">
        <v>48</v>
      </c>
      <c r="B3" s="69" t="s">
        <v>75</v>
      </c>
      <c r="C3" s="69" t="s">
        <v>76</v>
      </c>
      <c r="D3" s="69" t="s">
        <v>77</v>
      </c>
      <c r="E3" s="69" t="s">
        <v>75</v>
      </c>
      <c r="F3" s="69" t="s">
        <v>76</v>
      </c>
    </row>
    <row r="4" spans="1:6" ht="15.75" x14ac:dyDescent="0.25">
      <c r="A4" s="6"/>
      <c r="B4" s="68">
        <v>43190</v>
      </c>
      <c r="C4" s="68">
        <v>43281</v>
      </c>
      <c r="D4" s="68">
        <v>43373</v>
      </c>
      <c r="E4" s="67">
        <v>43555</v>
      </c>
      <c r="F4" s="66">
        <v>43646</v>
      </c>
    </row>
    <row r="5" spans="1:6" ht="15.75" x14ac:dyDescent="0.25">
      <c r="A5" s="41" t="s">
        <v>49</v>
      </c>
      <c r="B5" s="56"/>
      <c r="C5" s="56"/>
      <c r="D5" s="56"/>
      <c r="E5" s="57"/>
      <c r="F5" s="63"/>
    </row>
    <row r="6" spans="1:6" ht="15.75" x14ac:dyDescent="0.25">
      <c r="A6" s="42"/>
      <c r="B6" s="56"/>
      <c r="C6" s="56"/>
      <c r="D6" s="56"/>
      <c r="E6" s="57"/>
      <c r="F6" s="63"/>
    </row>
    <row r="7" spans="1:6" ht="15.75" x14ac:dyDescent="0.25">
      <c r="A7" s="43" t="s">
        <v>50</v>
      </c>
      <c r="B7" s="56"/>
      <c r="C7" s="56"/>
      <c r="D7" s="56"/>
      <c r="E7" s="57"/>
      <c r="F7" s="63"/>
    </row>
    <row r="8" spans="1:6" ht="15.75" x14ac:dyDescent="0.25">
      <c r="A8" s="43" t="s">
        <v>51</v>
      </c>
      <c r="B8" s="52">
        <v>663770</v>
      </c>
      <c r="C8" s="34">
        <v>663770</v>
      </c>
      <c r="D8" s="34">
        <v>696958</v>
      </c>
      <c r="E8" s="35">
        <v>696958</v>
      </c>
      <c r="F8" s="52">
        <v>696958290</v>
      </c>
    </row>
    <row r="9" spans="1:6" ht="15.75" x14ac:dyDescent="0.25">
      <c r="A9" s="43" t="s">
        <v>2</v>
      </c>
      <c r="B9" s="52"/>
      <c r="C9" s="34"/>
      <c r="D9" s="34"/>
      <c r="E9" s="35">
        <v>719821</v>
      </c>
      <c r="F9" s="52">
        <v>729821670</v>
      </c>
    </row>
    <row r="10" spans="1:6" ht="15.75" x14ac:dyDescent="0.25">
      <c r="A10" s="44" t="s">
        <v>52</v>
      </c>
      <c r="B10" s="64">
        <f t="shared" ref="B10:E10" si="0">SUM(B8:B9)</f>
        <v>663770</v>
      </c>
      <c r="C10" s="64">
        <f>SUM(C8:C9)</f>
        <v>663770</v>
      </c>
      <c r="D10" s="64">
        <f t="shared" si="0"/>
        <v>696958</v>
      </c>
      <c r="E10" s="64">
        <f t="shared" si="0"/>
        <v>1416779</v>
      </c>
      <c r="F10" s="64">
        <f>SUM(F8:F9)</f>
        <v>1426779960</v>
      </c>
    </row>
    <row r="11" spans="1:6" ht="15.75" x14ac:dyDescent="0.25">
      <c r="A11" s="7" t="s">
        <v>3</v>
      </c>
      <c r="B11" s="52"/>
      <c r="C11" s="34"/>
      <c r="D11" s="34"/>
      <c r="E11" s="35"/>
      <c r="F11" s="52"/>
    </row>
    <row r="12" spans="1:6" ht="15.75" x14ac:dyDescent="0.25">
      <c r="A12" s="7" t="s">
        <v>4</v>
      </c>
      <c r="B12" s="52">
        <v>667822</v>
      </c>
      <c r="C12" s="34">
        <v>672822</v>
      </c>
      <c r="D12" s="34">
        <v>682822</v>
      </c>
      <c r="E12" s="35"/>
      <c r="F12" s="52"/>
    </row>
    <row r="13" spans="1:6" ht="15.75" x14ac:dyDescent="0.25">
      <c r="A13" s="7" t="s">
        <v>5</v>
      </c>
      <c r="B13" s="52">
        <v>249903</v>
      </c>
      <c r="C13" s="34">
        <v>249903</v>
      </c>
      <c r="D13" s="34">
        <v>249903</v>
      </c>
      <c r="E13" s="35">
        <v>215360</v>
      </c>
      <c r="F13" s="52">
        <v>208452080</v>
      </c>
    </row>
    <row r="14" spans="1:6" ht="15.75" x14ac:dyDescent="0.25">
      <c r="A14" s="7" t="s">
        <v>6</v>
      </c>
      <c r="B14" s="52">
        <v>106870</v>
      </c>
      <c r="C14" s="34">
        <v>148465</v>
      </c>
      <c r="D14" s="34">
        <v>101720</v>
      </c>
      <c r="E14" s="35">
        <v>98045</v>
      </c>
      <c r="F14" s="52">
        <v>145976655</v>
      </c>
    </row>
    <row r="15" spans="1:6" ht="15.75" x14ac:dyDescent="0.25">
      <c r="A15" s="11"/>
      <c r="B15" s="64">
        <f>SUM(B10:B14)</f>
        <v>1688365</v>
      </c>
      <c r="C15" s="64">
        <f>SUM(C10:C14)</f>
        <v>1734960</v>
      </c>
      <c r="D15" s="64">
        <f t="shared" ref="D15:E15" si="1">SUM(D10:D14)</f>
        <v>1731403</v>
      </c>
      <c r="E15" s="64">
        <f t="shared" si="1"/>
        <v>1730184</v>
      </c>
      <c r="F15" s="64">
        <f>SUM(F10:F14)</f>
        <v>1781208695</v>
      </c>
    </row>
    <row r="16" spans="1:6" ht="15.75" x14ac:dyDescent="0.25">
      <c r="A16" s="11"/>
      <c r="B16" s="60"/>
      <c r="C16" s="58"/>
      <c r="D16" s="58"/>
      <c r="E16" s="59"/>
      <c r="F16" s="63"/>
    </row>
    <row r="17" spans="1:6" ht="15.75" x14ac:dyDescent="0.25">
      <c r="A17" s="44" t="s">
        <v>53</v>
      </c>
      <c r="B17" s="64">
        <f t="shared" ref="B17:E17" si="2">SUM(B18:B20)</f>
        <v>212205</v>
      </c>
      <c r="C17" s="64">
        <f t="shared" si="2"/>
        <v>212214</v>
      </c>
      <c r="D17" s="64">
        <f t="shared" si="2"/>
        <v>211734</v>
      </c>
      <c r="E17" s="64">
        <f t="shared" si="2"/>
        <v>211008</v>
      </c>
      <c r="F17" s="64">
        <f>SUM(F18:F20)</f>
        <v>212408942</v>
      </c>
    </row>
    <row r="18" spans="1:6" ht="15.75" x14ac:dyDescent="0.25">
      <c r="A18" s="7" t="s">
        <v>78</v>
      </c>
      <c r="B18" s="52">
        <v>212205</v>
      </c>
      <c r="C18" s="34">
        <v>212214</v>
      </c>
      <c r="D18" s="34">
        <v>211734</v>
      </c>
      <c r="E18" s="35">
        <v>211008</v>
      </c>
      <c r="F18" s="52">
        <v>212408942</v>
      </c>
    </row>
    <row r="19" spans="1:6" ht="15.75" x14ac:dyDescent="0.25">
      <c r="A19" s="7" t="s">
        <v>7</v>
      </c>
      <c r="B19" s="52"/>
      <c r="C19" s="34"/>
      <c r="D19" s="34"/>
      <c r="E19" s="35"/>
      <c r="F19" s="52"/>
    </row>
    <row r="20" spans="1:6" ht="15.75" x14ac:dyDescent="0.25">
      <c r="A20" s="7" t="s">
        <v>8</v>
      </c>
      <c r="B20" s="52"/>
      <c r="C20" s="34"/>
      <c r="D20" s="34"/>
      <c r="E20" s="35"/>
      <c r="F20" s="52"/>
    </row>
    <row r="21" spans="1:6" ht="15.75" x14ac:dyDescent="0.25">
      <c r="A21" s="44" t="s">
        <v>9</v>
      </c>
      <c r="B21" s="60">
        <v>8970</v>
      </c>
      <c r="C21" s="58">
        <v>10705</v>
      </c>
      <c r="D21" s="58">
        <v>12190</v>
      </c>
      <c r="E21" s="59">
        <v>9777</v>
      </c>
      <c r="F21" s="60">
        <v>9940195</v>
      </c>
    </row>
    <row r="22" spans="1:6" ht="15.75" x14ac:dyDescent="0.25">
      <c r="A22" s="44"/>
      <c r="B22" s="60"/>
      <c r="C22" s="58"/>
      <c r="D22" s="58"/>
      <c r="E22" s="59"/>
      <c r="F22" s="63"/>
    </row>
    <row r="23" spans="1:6" ht="15.75" x14ac:dyDescent="0.25">
      <c r="A23" s="44" t="s">
        <v>10</v>
      </c>
      <c r="B23" s="64">
        <f t="shared" ref="B23:E23" si="3">SUM(B24:B28)</f>
        <v>412683</v>
      </c>
      <c r="C23" s="64">
        <f t="shared" si="3"/>
        <v>383360</v>
      </c>
      <c r="D23" s="64">
        <f t="shared" si="3"/>
        <v>410496</v>
      </c>
      <c r="E23" s="64">
        <f t="shared" si="3"/>
        <v>425909</v>
      </c>
      <c r="F23" s="64">
        <f>SUM(F24:F28)</f>
        <v>410482040</v>
      </c>
    </row>
    <row r="24" spans="1:6" ht="31.5" x14ac:dyDescent="0.25">
      <c r="A24" s="7" t="s">
        <v>11</v>
      </c>
      <c r="B24" s="52">
        <v>59409</v>
      </c>
      <c r="C24" s="34">
        <v>52704</v>
      </c>
      <c r="D24" s="34">
        <v>59268</v>
      </c>
      <c r="E24" s="35">
        <v>64048</v>
      </c>
      <c r="F24" s="52">
        <v>60021138</v>
      </c>
    </row>
    <row r="25" spans="1:6" ht="31.5" x14ac:dyDescent="0.25">
      <c r="A25" s="7" t="s">
        <v>12</v>
      </c>
      <c r="B25" s="52"/>
      <c r="C25" s="34"/>
      <c r="D25" s="34"/>
      <c r="E25" s="35"/>
      <c r="F25" s="52"/>
    </row>
    <row r="26" spans="1:6" ht="15.75" x14ac:dyDescent="0.25">
      <c r="A26" s="7" t="s">
        <v>45</v>
      </c>
      <c r="B26" s="52"/>
      <c r="C26" s="34"/>
      <c r="D26" s="34"/>
      <c r="E26" s="35"/>
      <c r="F26" s="63"/>
    </row>
    <row r="27" spans="1:6" ht="15.75" x14ac:dyDescent="0.25">
      <c r="A27" s="7" t="s">
        <v>79</v>
      </c>
      <c r="B27" s="52">
        <v>353274</v>
      </c>
      <c r="C27" s="34">
        <v>330656</v>
      </c>
      <c r="D27" s="34">
        <v>351228</v>
      </c>
      <c r="E27" s="35">
        <v>361861</v>
      </c>
      <c r="F27" s="63">
        <v>350460902</v>
      </c>
    </row>
    <row r="28" spans="1:6" ht="15.75" x14ac:dyDescent="0.25">
      <c r="A28" s="7" t="s">
        <v>13</v>
      </c>
      <c r="B28" s="52"/>
      <c r="C28" s="34"/>
      <c r="D28" s="34"/>
      <c r="E28" s="35"/>
      <c r="F28" s="52"/>
    </row>
    <row r="29" spans="1:6" ht="15.75" x14ac:dyDescent="0.25">
      <c r="A29" s="11"/>
      <c r="B29" s="64">
        <f>B15+B17+B21+B23</f>
        <v>2322223</v>
      </c>
      <c r="C29" s="64">
        <f t="shared" ref="C29:F29" si="4">C15+C17+C21+C23</f>
        <v>2341239</v>
      </c>
      <c r="D29" s="64">
        <f t="shared" si="4"/>
        <v>2365823</v>
      </c>
      <c r="E29" s="64">
        <f>E15+E17+E21+E23</f>
        <v>2376878</v>
      </c>
      <c r="F29" s="64">
        <f t="shared" si="4"/>
        <v>2414039872</v>
      </c>
    </row>
    <row r="30" spans="1:6" ht="15.75" x14ac:dyDescent="0.25">
      <c r="A30" s="45" t="s">
        <v>54</v>
      </c>
      <c r="B30" s="60"/>
      <c r="C30" s="58"/>
      <c r="D30" s="58"/>
      <c r="E30" s="59"/>
      <c r="F30" s="63"/>
    </row>
    <row r="31" spans="1:6" ht="15.75" x14ac:dyDescent="0.25">
      <c r="A31" s="46" t="s">
        <v>14</v>
      </c>
      <c r="B31" s="60"/>
      <c r="C31" s="58"/>
      <c r="D31" s="58"/>
      <c r="E31" s="59"/>
      <c r="F31" s="60"/>
    </row>
    <row r="32" spans="1:6" ht="15.75" x14ac:dyDescent="0.25">
      <c r="A32" s="7" t="s">
        <v>80</v>
      </c>
      <c r="B32" s="52">
        <v>432681</v>
      </c>
      <c r="C32" s="34">
        <v>435742</v>
      </c>
      <c r="D32" s="34">
        <v>441168</v>
      </c>
      <c r="E32" s="35">
        <v>387042</v>
      </c>
      <c r="F32" s="52">
        <v>380023694</v>
      </c>
    </row>
    <row r="33" spans="1:6" ht="15.75" x14ac:dyDescent="0.25">
      <c r="A33" s="7" t="s">
        <v>82</v>
      </c>
      <c r="B33" s="52">
        <v>139126</v>
      </c>
      <c r="C33" s="34">
        <v>103976</v>
      </c>
      <c r="D33" s="34">
        <v>109976</v>
      </c>
      <c r="E33" s="35">
        <v>110575</v>
      </c>
      <c r="F33" s="52">
        <v>117022437</v>
      </c>
    </row>
    <row r="34" spans="1:6" ht="31.5" x14ac:dyDescent="0.25">
      <c r="A34" s="7" t="s">
        <v>15</v>
      </c>
      <c r="B34" s="52"/>
      <c r="C34" s="34"/>
      <c r="D34" s="34"/>
      <c r="E34" s="35"/>
      <c r="F34" s="52"/>
    </row>
    <row r="35" spans="1:6" ht="15.75" x14ac:dyDescent="0.25">
      <c r="A35" s="7" t="s">
        <v>16</v>
      </c>
      <c r="B35" s="52">
        <v>206402</v>
      </c>
      <c r="C35" s="34">
        <v>220587</v>
      </c>
      <c r="D35" s="34">
        <v>225462</v>
      </c>
      <c r="E35" s="35">
        <v>227502</v>
      </c>
      <c r="F35" s="52">
        <v>234588928</v>
      </c>
    </row>
    <row r="36" spans="1:6" ht="15.75" x14ac:dyDescent="0.25">
      <c r="A36" s="7" t="s">
        <v>17</v>
      </c>
      <c r="B36" s="52">
        <v>1056441</v>
      </c>
      <c r="C36" s="34">
        <v>1084112</v>
      </c>
      <c r="D36" s="34">
        <v>1076229</v>
      </c>
      <c r="E36" s="35">
        <v>1117697</v>
      </c>
      <c r="F36" s="52">
        <v>1160041191</v>
      </c>
    </row>
    <row r="37" spans="1:6" ht="15.75" x14ac:dyDescent="0.25">
      <c r="A37" s="7" t="s">
        <v>18</v>
      </c>
      <c r="B37" s="52">
        <v>458238</v>
      </c>
      <c r="C37" s="34">
        <v>464226</v>
      </c>
      <c r="D37" s="34">
        <v>479976</v>
      </c>
      <c r="E37" s="35">
        <v>507819</v>
      </c>
      <c r="F37" s="52">
        <v>496966298</v>
      </c>
    </row>
    <row r="38" spans="1:6" ht="15.75" x14ac:dyDescent="0.25">
      <c r="A38" s="7" t="s">
        <v>19</v>
      </c>
      <c r="B38" s="52">
        <v>1062</v>
      </c>
      <c r="C38" s="34">
        <v>1024</v>
      </c>
      <c r="D38" s="34">
        <v>1196</v>
      </c>
      <c r="E38" s="35">
        <v>1133</v>
      </c>
      <c r="F38" s="52">
        <v>918811</v>
      </c>
    </row>
    <row r="39" spans="1:6" ht="15.75" x14ac:dyDescent="0.25">
      <c r="A39" s="7" t="s">
        <v>81</v>
      </c>
      <c r="B39" s="52">
        <v>28273</v>
      </c>
      <c r="C39" s="34">
        <v>31572</v>
      </c>
      <c r="D39" s="34">
        <v>31816</v>
      </c>
      <c r="E39" s="35">
        <v>25110</v>
      </c>
      <c r="F39" s="52">
        <v>24478513</v>
      </c>
    </row>
    <row r="40" spans="1:6" ht="15.75" x14ac:dyDescent="0.25">
      <c r="A40" s="11"/>
      <c r="B40" s="64">
        <f t="shared" ref="B40:C40" si="5">SUM(B31:B39)</f>
        <v>2322223</v>
      </c>
      <c r="C40" s="64">
        <f t="shared" si="5"/>
        <v>2341239</v>
      </c>
      <c r="D40" s="64">
        <f>SUM(D31:D39)</f>
        <v>2365823</v>
      </c>
      <c r="E40" s="64">
        <f>SUM(E31:E39)</f>
        <v>2376878</v>
      </c>
      <c r="F40" s="64">
        <f>SUM(F31:F39)</f>
        <v>2414039872</v>
      </c>
    </row>
    <row r="41" spans="1:6" ht="15.75" x14ac:dyDescent="0.25">
      <c r="A41" s="12"/>
      <c r="B41" s="60"/>
      <c r="C41" s="58"/>
      <c r="D41" s="58"/>
      <c r="E41" s="60"/>
      <c r="F41" s="65" t="str">
        <f>IF(F29=F40,"Ok","Not OK")</f>
        <v>Ok</v>
      </c>
    </row>
    <row r="42" spans="1:6" ht="16.5" thickBot="1" x14ac:dyDescent="0.3">
      <c r="A42" s="47" t="s">
        <v>55</v>
      </c>
      <c r="B42" s="82">
        <f>B15/(B8/10)</f>
        <v>25.435994395649097</v>
      </c>
      <c r="C42" s="80">
        <f>C15/(C8/10)</f>
        <v>26.137969477379212</v>
      </c>
      <c r="D42" s="80">
        <f t="shared" ref="D42:E42" si="6">D15/(D8/10)</f>
        <v>24.842286048800645</v>
      </c>
      <c r="E42" s="80">
        <f t="shared" si="6"/>
        <v>24.824795755267893</v>
      </c>
      <c r="F42" s="80">
        <f>F15/(F8/10)</f>
        <v>25.556890857844593</v>
      </c>
    </row>
    <row r="43" spans="1:6" ht="15.75" x14ac:dyDescent="0.25">
      <c r="A43" s="47" t="s">
        <v>56</v>
      </c>
      <c r="B43" s="18">
        <f>B8/10</f>
        <v>66377</v>
      </c>
      <c r="C43" s="18">
        <f>C8/10</f>
        <v>66377</v>
      </c>
      <c r="D43" s="18">
        <f>D8/10</f>
        <v>69695.8</v>
      </c>
      <c r="E43" s="18">
        <f>E8/10</f>
        <v>69695.8</v>
      </c>
      <c r="F43" s="78">
        <f>F8/10</f>
        <v>69695829</v>
      </c>
    </row>
    <row r="44" spans="1:6" ht="15.75" x14ac:dyDescent="0.25">
      <c r="A44" s="17"/>
      <c r="B44" s="18"/>
      <c r="C44" s="20"/>
      <c r="D44" s="19"/>
      <c r="E44" s="22"/>
    </row>
    <row r="45" spans="1:6" ht="15.75" x14ac:dyDescent="0.25">
      <c r="A45" s="23"/>
      <c r="B45" s="24"/>
      <c r="C45" s="25"/>
      <c r="D45" s="25"/>
      <c r="E45" s="26"/>
    </row>
    <row r="46" spans="1:6" ht="16.5" thickBot="1" x14ac:dyDescent="0.3">
      <c r="A46" s="27"/>
      <c r="B46" s="28"/>
      <c r="C46" s="29"/>
      <c r="D46" s="29"/>
      <c r="E46" s="29"/>
    </row>
    <row r="47" spans="1:6" ht="15.75" x14ac:dyDescent="0.25">
      <c r="A47" s="17"/>
      <c r="B47" s="18"/>
      <c r="C47" s="19"/>
      <c r="D47" s="19"/>
      <c r="E47" s="22"/>
    </row>
    <row r="48" spans="1:6" ht="15.75" x14ac:dyDescent="0.25">
      <c r="A48" s="7"/>
      <c r="B48" s="8"/>
      <c r="C48" s="30"/>
      <c r="D48" s="9"/>
      <c r="E48" s="31"/>
    </row>
    <row r="49" spans="1:5" ht="15.75" x14ac:dyDescent="0.25">
      <c r="A49" s="7"/>
      <c r="B49" s="8"/>
      <c r="C49" s="9"/>
      <c r="D49" s="9"/>
      <c r="E49" s="10"/>
    </row>
    <row r="50" spans="1:5" ht="15.75" x14ac:dyDescent="0.25">
      <c r="A50" s="11"/>
      <c r="B50" s="12"/>
      <c r="C50" s="13"/>
      <c r="D50" s="13"/>
      <c r="E50" s="14">
        <f>E40-E29</f>
        <v>0</v>
      </c>
    </row>
    <row r="51" spans="1:5" ht="16.5" thickBot="1" x14ac:dyDescent="0.3">
      <c r="A51" s="15"/>
      <c r="B51" s="32"/>
      <c r="C51" s="16"/>
      <c r="D51" s="16"/>
      <c r="E51" s="1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2"/>
  <sheetViews>
    <sheetView topLeftCell="A3" workbookViewId="0">
      <pane xSplit="1" ySplit="4" topLeftCell="B25" activePane="bottomRight" state="frozen"/>
      <selection activeCell="A3" sqref="A3"/>
      <selection pane="topRight" activeCell="C3" sqref="C3"/>
      <selection pane="bottomLeft" activeCell="A8" sqref="A8"/>
      <selection pane="bottomRight" activeCell="C33" sqref="C33"/>
    </sheetView>
  </sheetViews>
  <sheetFormatPr defaultRowHeight="15" x14ac:dyDescent="0.25"/>
  <cols>
    <col min="1" max="1" width="43.5703125" style="4" customWidth="1"/>
    <col min="2" max="2" width="15.140625" style="4" customWidth="1"/>
    <col min="3" max="5" width="18.7109375" style="4" bestFit="1" customWidth="1"/>
    <col min="6" max="6" width="16.5703125" style="4" bestFit="1" customWidth="1"/>
    <col min="7" max="16384" width="9.140625" style="4"/>
  </cols>
  <sheetData>
    <row r="1" spans="1:7" ht="18.75" x14ac:dyDescent="0.3">
      <c r="A1" s="5" t="s">
        <v>1</v>
      </c>
      <c r="B1" s="5"/>
    </row>
    <row r="2" spans="1:7" x14ac:dyDescent="0.25">
      <c r="A2" s="4" t="s">
        <v>0</v>
      </c>
    </row>
    <row r="3" spans="1:7" ht="18.75" x14ac:dyDescent="0.3">
      <c r="A3" s="5" t="s">
        <v>1</v>
      </c>
    </row>
    <row r="4" spans="1:7" ht="18.75" x14ac:dyDescent="0.3">
      <c r="A4" s="48" t="s">
        <v>57</v>
      </c>
      <c r="B4" s="1"/>
    </row>
    <row r="5" spans="1:7" ht="15.75" thickBot="1" x14ac:dyDescent="0.3">
      <c r="A5" s="3" t="s">
        <v>48</v>
      </c>
      <c r="B5" s="69" t="s">
        <v>75</v>
      </c>
      <c r="C5" s="69" t="s">
        <v>76</v>
      </c>
      <c r="D5" s="69" t="s">
        <v>77</v>
      </c>
      <c r="E5" s="69" t="s">
        <v>75</v>
      </c>
      <c r="F5" s="69" t="s">
        <v>76</v>
      </c>
    </row>
    <row r="6" spans="1:7" ht="15.75" x14ac:dyDescent="0.25">
      <c r="A6" s="6"/>
      <c r="B6" s="68">
        <v>43190</v>
      </c>
      <c r="C6" s="68">
        <v>43281</v>
      </c>
      <c r="D6" s="68">
        <v>43373</v>
      </c>
      <c r="E6" s="67">
        <v>43555</v>
      </c>
      <c r="F6" s="66">
        <v>43646</v>
      </c>
    </row>
    <row r="7" spans="1:7" ht="15.75" x14ac:dyDescent="0.25">
      <c r="A7" s="49" t="s">
        <v>58</v>
      </c>
      <c r="B7" s="56"/>
      <c r="C7" s="56"/>
      <c r="D7" s="56"/>
      <c r="E7" s="57"/>
      <c r="F7" s="61"/>
      <c r="G7" s="62"/>
    </row>
    <row r="8" spans="1:7" ht="15.75" x14ac:dyDescent="0.25">
      <c r="A8" s="81" t="s">
        <v>85</v>
      </c>
      <c r="B8" s="56">
        <v>140827</v>
      </c>
      <c r="C8" s="56">
        <v>268530</v>
      </c>
      <c r="D8" s="56">
        <v>394433</v>
      </c>
      <c r="E8" s="57">
        <v>132473</v>
      </c>
      <c r="F8" s="60">
        <v>269496247</v>
      </c>
      <c r="G8" s="62"/>
    </row>
    <row r="9" spans="1:7" ht="15.75" x14ac:dyDescent="0.25">
      <c r="A9" s="7" t="s">
        <v>20</v>
      </c>
      <c r="B9" s="52">
        <v>19012</v>
      </c>
      <c r="C9" s="34">
        <v>40633</v>
      </c>
      <c r="D9" s="34">
        <v>61566</v>
      </c>
      <c r="E9" s="35">
        <v>21032</v>
      </c>
      <c r="F9" s="52">
        <v>41800304</v>
      </c>
      <c r="G9" s="62"/>
    </row>
    <row r="10" spans="1:7" ht="15.75" x14ac:dyDescent="0.25">
      <c r="A10" s="7" t="s">
        <v>21</v>
      </c>
      <c r="B10" s="52">
        <f>20834-4373</f>
        <v>16461</v>
      </c>
      <c r="C10" s="34">
        <f>48071-4382</f>
        <v>43689</v>
      </c>
      <c r="D10" s="34">
        <f>70610-3902</f>
        <v>66708</v>
      </c>
      <c r="E10" s="35">
        <f>24491-4897</f>
        <v>19594</v>
      </c>
      <c r="F10" s="52">
        <v>42990861</v>
      </c>
      <c r="G10" s="62"/>
    </row>
    <row r="11" spans="1:7" ht="15.75" x14ac:dyDescent="0.25">
      <c r="A11" s="49" t="s">
        <v>22</v>
      </c>
      <c r="B11" s="60">
        <f t="shared" ref="B11:F11" si="0">SUM(B12:B14)</f>
        <v>0</v>
      </c>
      <c r="C11" s="60">
        <f t="shared" si="0"/>
        <v>0</v>
      </c>
      <c r="D11" s="60">
        <f t="shared" si="0"/>
        <v>0</v>
      </c>
      <c r="E11" s="60">
        <f>SUM(E12:E14)</f>
        <v>0</v>
      </c>
      <c r="F11" s="60">
        <f t="shared" si="0"/>
        <v>0</v>
      </c>
      <c r="G11" s="62"/>
    </row>
    <row r="12" spans="1:7" ht="15.75" x14ac:dyDescent="0.25">
      <c r="A12" s="7" t="s">
        <v>23</v>
      </c>
      <c r="B12" s="52"/>
      <c r="C12" s="34"/>
      <c r="D12" s="34"/>
      <c r="E12" s="35"/>
      <c r="F12" s="52"/>
      <c r="G12" s="62"/>
    </row>
    <row r="13" spans="1:7" ht="15.75" x14ac:dyDescent="0.25">
      <c r="A13" s="7" t="s">
        <v>24</v>
      </c>
      <c r="B13" s="52"/>
      <c r="C13" s="34"/>
      <c r="D13" s="34"/>
      <c r="E13" s="35"/>
      <c r="F13" s="52"/>
      <c r="G13" s="62"/>
    </row>
    <row r="14" spans="1:7" ht="15.75" x14ac:dyDescent="0.25">
      <c r="A14" s="7" t="s">
        <v>25</v>
      </c>
      <c r="B14" s="52"/>
      <c r="C14" s="34"/>
      <c r="D14" s="34"/>
      <c r="E14" s="35"/>
      <c r="F14" s="52"/>
      <c r="G14" s="62"/>
    </row>
    <row r="15" spans="1:7" ht="15.75" x14ac:dyDescent="0.25">
      <c r="A15" s="11"/>
      <c r="B15" s="60">
        <f t="shared" ref="B15:D15" si="1">B8+B9+B10</f>
        <v>176300</v>
      </c>
      <c r="C15" s="60">
        <f t="shared" si="1"/>
        <v>352852</v>
      </c>
      <c r="D15" s="60">
        <f t="shared" si="1"/>
        <v>522707</v>
      </c>
      <c r="E15" s="60">
        <f>E8+E9+E10</f>
        <v>173099</v>
      </c>
      <c r="F15" s="60">
        <f>F8+F9+F10</f>
        <v>354287412</v>
      </c>
      <c r="G15" s="62"/>
    </row>
    <row r="16" spans="1:7" ht="15.75" x14ac:dyDescent="0.25">
      <c r="A16" s="11"/>
      <c r="B16" s="60"/>
      <c r="C16" s="60"/>
      <c r="D16" s="60"/>
      <c r="E16" s="60"/>
      <c r="F16" s="62"/>
      <c r="G16" s="62"/>
    </row>
    <row r="17" spans="1:7" ht="15.75" x14ac:dyDescent="0.25">
      <c r="A17" s="49" t="s">
        <v>59</v>
      </c>
      <c r="B17" s="60">
        <f t="shared" ref="B17:F17" si="2">SUM(B18:B30)</f>
        <v>118153</v>
      </c>
      <c r="C17" s="60">
        <f t="shared" si="2"/>
        <v>241110</v>
      </c>
      <c r="D17" s="60">
        <f t="shared" si="2"/>
        <v>374334</v>
      </c>
      <c r="E17" s="60">
        <f t="shared" si="2"/>
        <v>125110</v>
      </c>
      <c r="F17" s="60">
        <f t="shared" si="2"/>
        <v>241867431</v>
      </c>
      <c r="G17" s="62"/>
    </row>
    <row r="18" spans="1:7" ht="15.75" x14ac:dyDescent="0.25">
      <c r="A18" s="7" t="s">
        <v>84</v>
      </c>
      <c r="B18" s="52">
        <v>71892</v>
      </c>
      <c r="C18" s="34">
        <v>153248</v>
      </c>
      <c r="D18" s="34">
        <v>219917</v>
      </c>
      <c r="E18" s="35">
        <v>78367</v>
      </c>
      <c r="F18" s="52">
        <v>165184402</v>
      </c>
      <c r="G18" s="62"/>
    </row>
    <row r="19" spans="1:7" ht="15.75" x14ac:dyDescent="0.25">
      <c r="A19" s="7" t="s">
        <v>26</v>
      </c>
      <c r="B19" s="52"/>
      <c r="C19" s="34"/>
      <c r="D19" s="34"/>
      <c r="E19" s="35"/>
      <c r="F19" s="52"/>
      <c r="G19" s="62"/>
    </row>
    <row r="20" spans="1:7" ht="15.75" x14ac:dyDescent="0.25">
      <c r="A20" s="7" t="s">
        <v>27</v>
      </c>
      <c r="B20" s="52"/>
      <c r="C20" s="34"/>
      <c r="D20" s="34"/>
      <c r="E20" s="35"/>
      <c r="F20" s="62"/>
      <c r="G20" s="62"/>
    </row>
    <row r="21" spans="1:7" ht="15.75" x14ac:dyDescent="0.25">
      <c r="A21" s="7" t="s">
        <v>28</v>
      </c>
      <c r="B21" s="52"/>
      <c r="C21" s="34"/>
      <c r="D21" s="34"/>
      <c r="E21" s="35"/>
      <c r="F21" s="35"/>
      <c r="G21" s="62"/>
    </row>
    <row r="22" spans="1:7" ht="15.75" x14ac:dyDescent="0.25">
      <c r="A22" s="7" t="s">
        <v>29</v>
      </c>
      <c r="B22" s="52"/>
      <c r="C22" s="34"/>
      <c r="D22" s="34"/>
      <c r="E22" s="35"/>
      <c r="F22" s="52"/>
      <c r="G22" s="62"/>
    </row>
    <row r="23" spans="1:7" ht="15.75" x14ac:dyDescent="0.25">
      <c r="A23" s="7" t="s">
        <v>30</v>
      </c>
      <c r="B23" s="52"/>
      <c r="C23" s="34"/>
      <c r="D23" s="34"/>
      <c r="E23" s="35"/>
      <c r="F23" s="52"/>
      <c r="G23" s="62"/>
    </row>
    <row r="24" spans="1:7" ht="15.75" x14ac:dyDescent="0.25">
      <c r="A24" s="7" t="s">
        <v>83</v>
      </c>
      <c r="B24" s="52">
        <v>46261</v>
      </c>
      <c r="C24" s="34">
        <v>87862</v>
      </c>
      <c r="D24" s="34">
        <v>154417</v>
      </c>
      <c r="E24" s="35">
        <v>46743</v>
      </c>
      <c r="F24" s="52">
        <v>76683029</v>
      </c>
      <c r="G24" s="62"/>
    </row>
    <row r="25" spans="1:7" ht="15.75" x14ac:dyDescent="0.25">
      <c r="A25" s="7" t="s">
        <v>31</v>
      </c>
      <c r="B25" s="52"/>
      <c r="C25" s="34"/>
      <c r="D25" s="34"/>
      <c r="E25" s="35"/>
      <c r="F25" s="52"/>
      <c r="G25" s="62"/>
    </row>
    <row r="26" spans="1:7" ht="15.75" x14ac:dyDescent="0.25">
      <c r="A26" s="7" t="s">
        <v>32</v>
      </c>
      <c r="B26" s="52"/>
      <c r="C26" s="34"/>
      <c r="D26" s="34"/>
      <c r="E26" s="35"/>
      <c r="F26" s="52"/>
      <c r="G26" s="62"/>
    </row>
    <row r="27" spans="1:7" ht="15.75" x14ac:dyDescent="0.25">
      <c r="A27" s="7" t="s">
        <v>33</v>
      </c>
      <c r="B27" s="52"/>
      <c r="C27" s="34"/>
      <c r="D27" s="34"/>
      <c r="E27" s="35"/>
      <c r="F27" s="52"/>
      <c r="G27" s="62"/>
    </row>
    <row r="28" spans="1:7" ht="15.75" x14ac:dyDescent="0.25">
      <c r="A28" s="7" t="s">
        <v>34</v>
      </c>
      <c r="B28" s="52"/>
      <c r="C28" s="34"/>
      <c r="D28" s="34"/>
      <c r="E28" s="35"/>
      <c r="F28" s="52"/>
      <c r="G28" s="62"/>
    </row>
    <row r="29" spans="1:7" ht="15.75" x14ac:dyDescent="0.25">
      <c r="A29" s="7" t="s">
        <v>74</v>
      </c>
      <c r="B29" s="52"/>
      <c r="C29" s="34"/>
      <c r="D29" s="34"/>
      <c r="E29" s="35"/>
      <c r="F29" s="52"/>
      <c r="G29" s="62"/>
    </row>
    <row r="30" spans="1:7" ht="15.75" x14ac:dyDescent="0.25">
      <c r="A30" s="7" t="s">
        <v>35</v>
      </c>
      <c r="B30" s="52"/>
      <c r="C30" s="34"/>
      <c r="D30" s="34"/>
      <c r="E30" s="35"/>
      <c r="F30" s="52"/>
      <c r="G30" s="62"/>
    </row>
    <row r="31" spans="1:7" ht="15.75" x14ac:dyDescent="0.25">
      <c r="A31" s="47" t="s">
        <v>60</v>
      </c>
      <c r="B31" s="60">
        <f t="shared" ref="B31:F31" si="3">B15-B17</f>
        <v>58147</v>
      </c>
      <c r="C31" s="60">
        <f t="shared" si="3"/>
        <v>111742</v>
      </c>
      <c r="D31" s="60">
        <f t="shared" si="3"/>
        <v>148373</v>
      </c>
      <c r="E31" s="60">
        <f t="shared" si="3"/>
        <v>47989</v>
      </c>
      <c r="F31" s="60">
        <f t="shared" si="3"/>
        <v>112419981</v>
      </c>
      <c r="G31" s="62"/>
    </row>
    <row r="32" spans="1:7" ht="15.75" x14ac:dyDescent="0.25">
      <c r="A32" s="43" t="s">
        <v>64</v>
      </c>
      <c r="B32" s="52">
        <v>16000</v>
      </c>
      <c r="C32" s="34">
        <v>23000</v>
      </c>
      <c r="D32" s="34">
        <v>30000</v>
      </c>
      <c r="E32" s="35">
        <v>16000</v>
      </c>
      <c r="F32" s="52">
        <v>22500000</v>
      </c>
      <c r="G32" s="62"/>
    </row>
    <row r="33" spans="1:7" ht="15.75" x14ac:dyDescent="0.25">
      <c r="A33" s="43" t="s">
        <v>86</v>
      </c>
      <c r="B33" s="52"/>
      <c r="C33" s="34"/>
      <c r="D33" s="34"/>
      <c r="E33" s="35"/>
      <c r="F33" s="52"/>
      <c r="G33" s="62"/>
    </row>
    <row r="34" spans="1:7" ht="15.75" x14ac:dyDescent="0.25">
      <c r="A34" s="47" t="s">
        <v>61</v>
      </c>
      <c r="B34" s="60">
        <f t="shared" ref="B34:F34" si="4">B31-B33-B32</f>
        <v>42147</v>
      </c>
      <c r="C34" s="60">
        <f t="shared" si="4"/>
        <v>88742</v>
      </c>
      <c r="D34" s="60">
        <f t="shared" si="4"/>
        <v>118373</v>
      </c>
      <c r="E34" s="60">
        <f t="shared" si="4"/>
        <v>31989</v>
      </c>
      <c r="F34" s="60">
        <f t="shared" si="4"/>
        <v>89919981</v>
      </c>
      <c r="G34" s="62"/>
    </row>
    <row r="35" spans="1:7" ht="15.75" x14ac:dyDescent="0.25">
      <c r="A35" s="50"/>
      <c r="B35" s="36"/>
      <c r="C35" s="36"/>
      <c r="D35" s="36"/>
      <c r="E35" s="36"/>
    </row>
    <row r="36" spans="1:7" ht="15.75" x14ac:dyDescent="0.25">
      <c r="A36" s="47" t="s">
        <v>62</v>
      </c>
      <c r="B36" s="73">
        <f>B34/('1'!B8/10)</f>
        <v>0.63496391822468623</v>
      </c>
      <c r="C36" s="73">
        <f>C34/('1'!C8/10)</f>
        <v>1.3369389999548036</v>
      </c>
      <c r="D36" s="73">
        <f>D34/('1'!D8/10)</f>
        <v>1.6984237213720195</v>
      </c>
      <c r="E36" s="73">
        <f>E34/('1'!E8/10)</f>
        <v>0.45898031158262048</v>
      </c>
      <c r="F36" s="73">
        <f>F34/('1'!F8/10)</f>
        <v>1.2901773648463239</v>
      </c>
    </row>
    <row r="37" spans="1:7" ht="15.75" customHeight="1" x14ac:dyDescent="0.25">
      <c r="A37" s="51" t="s">
        <v>63</v>
      </c>
      <c r="B37" s="76"/>
      <c r="C37" s="74"/>
      <c r="D37" s="74"/>
      <c r="E37" s="75"/>
      <c r="F37" s="75"/>
    </row>
    <row r="38" spans="1:7" ht="16.5" thickBot="1" x14ac:dyDescent="0.3">
      <c r="A38" s="37"/>
      <c r="B38" s="77"/>
      <c r="C38" s="70"/>
      <c r="D38" s="70"/>
      <c r="E38" s="71"/>
      <c r="F38" s="72"/>
    </row>
    <row r="39" spans="1:7" ht="15.75" x14ac:dyDescent="0.25">
      <c r="A39" s="7"/>
      <c r="B39" s="8"/>
      <c r="C39" s="9"/>
      <c r="D39" s="9"/>
      <c r="E39" s="10"/>
    </row>
    <row r="40" spans="1:7" ht="15.75" x14ac:dyDescent="0.25">
      <c r="A40" s="11"/>
      <c r="B40" s="12"/>
      <c r="C40" s="13"/>
      <c r="D40" s="13"/>
      <c r="E40" s="14"/>
    </row>
    <row r="41" spans="1:7" ht="15.75" x14ac:dyDescent="0.25">
      <c r="A41" s="7"/>
      <c r="B41" s="8"/>
      <c r="C41" s="9"/>
      <c r="D41" s="9"/>
      <c r="E41" s="10"/>
    </row>
    <row r="42" spans="1:7" ht="15.75" x14ac:dyDescent="0.25">
      <c r="A42" s="7"/>
      <c r="B42" s="8"/>
      <c r="C42" s="9"/>
      <c r="D42" s="9"/>
      <c r="E42" s="10"/>
    </row>
    <row r="43" spans="1:7" ht="15.75" x14ac:dyDescent="0.25">
      <c r="A43" s="11"/>
      <c r="B43" s="12"/>
      <c r="C43" s="13"/>
      <c r="D43" s="13"/>
      <c r="E43" s="14"/>
    </row>
    <row r="44" spans="1:7" ht="16.5" thickBot="1" x14ac:dyDescent="0.3">
      <c r="A44" s="15"/>
      <c r="B44" s="32"/>
      <c r="C44" s="16"/>
      <c r="D44" s="16"/>
      <c r="E44" s="16"/>
    </row>
    <row r="45" spans="1:7" ht="15.75" x14ac:dyDescent="0.25">
      <c r="A45" s="17"/>
      <c r="B45" s="18"/>
      <c r="C45" s="20"/>
      <c r="D45" s="20"/>
      <c r="E45" s="22"/>
    </row>
    <row r="46" spans="1:7" ht="15.75" x14ac:dyDescent="0.25">
      <c r="A46" s="17"/>
      <c r="B46" s="18"/>
      <c r="C46" s="19"/>
      <c r="D46" s="19"/>
      <c r="E46" s="22"/>
    </row>
    <row r="47" spans="1:7" ht="15.75" x14ac:dyDescent="0.25">
      <c r="A47" s="17"/>
      <c r="B47" s="18"/>
      <c r="C47" s="19"/>
      <c r="D47" s="19"/>
      <c r="E47" s="22"/>
    </row>
    <row r="48" spans="1:7" ht="15.75" x14ac:dyDescent="0.25">
      <c r="A48" s="17"/>
      <c r="B48" s="18"/>
      <c r="C48" s="20"/>
      <c r="D48" s="20"/>
      <c r="E48" s="22"/>
    </row>
    <row r="49" spans="1:5" ht="15.75" x14ac:dyDescent="0.25">
      <c r="A49" s="17"/>
      <c r="B49" s="18"/>
      <c r="C49" s="19"/>
      <c r="D49" s="20"/>
      <c r="E49" s="21"/>
    </row>
    <row r="50" spans="1:5" ht="15.75" x14ac:dyDescent="0.25">
      <c r="A50" s="17"/>
      <c r="B50" s="18"/>
      <c r="C50" s="19"/>
      <c r="D50" s="19"/>
      <c r="E50" s="21"/>
    </row>
    <row r="51" spans="1:5" ht="15.75" x14ac:dyDescent="0.25">
      <c r="A51" s="17"/>
      <c r="B51" s="18"/>
      <c r="C51" s="19"/>
      <c r="D51" s="19"/>
      <c r="E51" s="22"/>
    </row>
    <row r="52" spans="1:5" ht="15.75" x14ac:dyDescent="0.25">
      <c r="A52" s="17"/>
      <c r="B52" s="18"/>
      <c r="C52" s="20"/>
      <c r="D52" s="19"/>
      <c r="E52" s="21"/>
    </row>
    <row r="53" spans="1:5" ht="15.75" x14ac:dyDescent="0.25">
      <c r="A53" s="17"/>
      <c r="B53" s="18"/>
      <c r="C53" s="19"/>
      <c r="D53" s="20"/>
      <c r="E53" s="21"/>
    </row>
    <row r="54" spans="1:5" ht="15.75" x14ac:dyDescent="0.25">
      <c r="A54" s="23"/>
      <c r="B54" s="24"/>
      <c r="C54" s="25"/>
      <c r="D54" s="25"/>
      <c r="E54" s="26"/>
    </row>
    <row r="55" spans="1:5" ht="15.75" x14ac:dyDescent="0.25">
      <c r="A55" s="23"/>
      <c r="B55" s="24"/>
      <c r="C55" s="25"/>
      <c r="D55" s="25"/>
      <c r="E55" s="26"/>
    </row>
    <row r="56" spans="1:5" ht="15.75" x14ac:dyDescent="0.25">
      <c r="A56" s="17"/>
      <c r="B56" s="18"/>
      <c r="C56" s="19"/>
      <c r="D56" s="19"/>
      <c r="E56" s="22"/>
    </row>
    <row r="57" spans="1:5" ht="15.75" x14ac:dyDescent="0.25">
      <c r="A57" s="17"/>
      <c r="B57" s="18"/>
      <c r="C57" s="19"/>
      <c r="D57" s="19"/>
      <c r="E57" s="22"/>
    </row>
    <row r="58" spans="1:5" ht="15.75" x14ac:dyDescent="0.25">
      <c r="A58" s="17"/>
      <c r="B58" s="18"/>
      <c r="C58" s="19"/>
      <c r="D58" s="19"/>
      <c r="E58" s="22"/>
    </row>
    <row r="59" spans="1:5" ht="15.75" x14ac:dyDescent="0.25">
      <c r="A59" s="23"/>
      <c r="B59" s="24"/>
      <c r="C59" s="20"/>
      <c r="D59" s="25"/>
      <c r="E59" s="26"/>
    </row>
    <row r="60" spans="1:5" ht="16.5" thickBot="1" x14ac:dyDescent="0.3">
      <c r="A60" s="17"/>
      <c r="B60" s="18"/>
      <c r="C60" s="19"/>
      <c r="D60" s="19"/>
      <c r="E60" s="22"/>
    </row>
    <row r="61" spans="1:5" ht="16.5" thickBot="1" x14ac:dyDescent="0.3">
      <c r="A61" s="23"/>
      <c r="B61" s="24"/>
      <c r="C61" s="38"/>
      <c r="D61" s="39"/>
      <c r="E61" s="40"/>
    </row>
    <row r="62" spans="1:5" ht="16.5" thickBot="1" x14ac:dyDescent="0.3">
      <c r="A62" s="27"/>
      <c r="B62" s="28"/>
      <c r="C62" s="29"/>
      <c r="D62" s="29"/>
      <c r="E62" s="2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33"/>
  <sheetViews>
    <sheetView tabSelected="1" topLeftCell="B1" workbookViewId="0">
      <pane xSplit="1" ySplit="4" topLeftCell="C17" activePane="bottomRight" state="frozen"/>
      <selection activeCell="B1" sqref="B1"/>
      <selection pane="topRight" activeCell="C1" sqref="C1"/>
      <selection pane="bottomLeft" activeCell="B8" sqref="B8"/>
      <selection pane="bottomRight" activeCell="B30" sqref="B30"/>
    </sheetView>
  </sheetViews>
  <sheetFormatPr defaultRowHeight="15" x14ac:dyDescent="0.25"/>
  <cols>
    <col min="1" max="1" width="8.140625" style="2" customWidth="1"/>
    <col min="2" max="2" width="56.28515625" style="2" bestFit="1" customWidth="1"/>
    <col min="3" max="3" width="18.28515625" style="2" bestFit="1" customWidth="1"/>
    <col min="4" max="4" width="18.42578125" style="2" bestFit="1" customWidth="1"/>
    <col min="5" max="5" width="19.42578125" style="2" bestFit="1" customWidth="1"/>
    <col min="6" max="6" width="18.42578125" style="2" bestFit="1" customWidth="1"/>
    <col min="7" max="7" width="17" style="2" bestFit="1" customWidth="1"/>
    <col min="8" max="16384" width="9.140625" style="2"/>
  </cols>
  <sheetData>
    <row r="1" spans="2:7" ht="18.75" x14ac:dyDescent="0.3">
      <c r="B1" s="5" t="s">
        <v>1</v>
      </c>
      <c r="C1" s="5"/>
    </row>
    <row r="2" spans="2:7" ht="15.75" x14ac:dyDescent="0.25">
      <c r="B2" s="48" t="s">
        <v>65</v>
      </c>
    </row>
    <row r="3" spans="2:7" ht="15.75" thickBot="1" x14ac:dyDescent="0.3">
      <c r="B3" s="3" t="s">
        <v>48</v>
      </c>
      <c r="C3" s="69" t="s">
        <v>75</v>
      </c>
      <c r="D3" s="69" t="s">
        <v>76</v>
      </c>
      <c r="E3" s="69" t="s">
        <v>77</v>
      </c>
      <c r="F3" s="69" t="s">
        <v>75</v>
      </c>
      <c r="G3" s="69" t="s">
        <v>76</v>
      </c>
    </row>
    <row r="4" spans="2:7" ht="15.75" x14ac:dyDescent="0.25">
      <c r="B4" s="6"/>
      <c r="C4" s="68">
        <v>43190</v>
      </c>
      <c r="D4" s="68">
        <v>43281</v>
      </c>
      <c r="E4" s="68">
        <v>43373</v>
      </c>
      <c r="F4" s="67">
        <v>43555</v>
      </c>
      <c r="G4" s="66">
        <v>43646</v>
      </c>
    </row>
    <row r="5" spans="2:7" ht="15.75" x14ac:dyDescent="0.25">
      <c r="B5" s="47" t="s">
        <v>66</v>
      </c>
      <c r="C5" s="55"/>
      <c r="D5" s="56"/>
      <c r="E5" s="56"/>
      <c r="F5" s="57"/>
      <c r="G5" s="53"/>
    </row>
    <row r="6" spans="2:7" ht="15.75" x14ac:dyDescent="0.25">
      <c r="B6" s="7" t="s">
        <v>36</v>
      </c>
      <c r="C6" s="33">
        <v>461319</v>
      </c>
      <c r="D6" s="34">
        <v>461319</v>
      </c>
      <c r="E6" s="34">
        <v>708051</v>
      </c>
      <c r="F6" s="35">
        <v>235749</v>
      </c>
      <c r="G6" s="53">
        <v>502422919</v>
      </c>
    </row>
    <row r="7" spans="2:7" ht="15.75" x14ac:dyDescent="0.25">
      <c r="B7" s="7" t="s">
        <v>37</v>
      </c>
      <c r="C7" s="33">
        <v>-12002</v>
      </c>
      <c r="D7" s="34">
        <v>-12002</v>
      </c>
      <c r="E7" s="34">
        <v>-15515</v>
      </c>
      <c r="F7" s="35">
        <v>-4114</v>
      </c>
      <c r="G7" s="53">
        <v>-14337465</v>
      </c>
    </row>
    <row r="8" spans="2:7" ht="15.75" x14ac:dyDescent="0.25">
      <c r="B8" s="7" t="s">
        <v>38</v>
      </c>
      <c r="C8" s="33">
        <v>-412817</v>
      </c>
      <c r="D8" s="34">
        <v>-412817</v>
      </c>
      <c r="E8" s="34">
        <v>-617225</v>
      </c>
      <c r="F8" s="35">
        <v>-212296</v>
      </c>
      <c r="G8" s="53">
        <v>-421440031</v>
      </c>
    </row>
    <row r="9" spans="2:7" ht="15.75" x14ac:dyDescent="0.25">
      <c r="B9" s="11"/>
      <c r="C9" s="79">
        <f t="shared" ref="C9:F9" si="0">SUM(C6:C8)</f>
        <v>36500</v>
      </c>
      <c r="D9" s="79">
        <f t="shared" si="0"/>
        <v>36500</v>
      </c>
      <c r="E9" s="79">
        <f t="shared" si="0"/>
        <v>75311</v>
      </c>
      <c r="F9" s="79">
        <f t="shared" si="0"/>
        <v>19339</v>
      </c>
      <c r="G9" s="79">
        <f>SUM(G6:G8)</f>
        <v>66645423</v>
      </c>
    </row>
    <row r="10" spans="2:7" ht="15.75" x14ac:dyDescent="0.25">
      <c r="B10" s="47" t="s">
        <v>67</v>
      </c>
      <c r="C10" s="36"/>
      <c r="D10" s="58"/>
      <c r="E10" s="58"/>
      <c r="F10" s="59"/>
      <c r="G10" s="79"/>
    </row>
    <row r="11" spans="2:7" ht="15.75" x14ac:dyDescent="0.25">
      <c r="B11" s="7" t="s">
        <v>39</v>
      </c>
      <c r="C11" s="33">
        <v>-16300</v>
      </c>
      <c r="D11" s="34">
        <v>-16300</v>
      </c>
      <c r="E11" s="34">
        <v>-23806</v>
      </c>
      <c r="F11" s="35">
        <v>-2147</v>
      </c>
      <c r="G11" s="79">
        <v>-661905</v>
      </c>
    </row>
    <row r="12" spans="2:7" ht="15.75" x14ac:dyDescent="0.25">
      <c r="B12" s="7" t="s">
        <v>40</v>
      </c>
      <c r="C12" s="33"/>
      <c r="D12" s="34"/>
      <c r="E12" s="34"/>
      <c r="F12" s="35"/>
      <c r="G12" s="79"/>
    </row>
    <row r="13" spans="2:7" ht="15.75" x14ac:dyDescent="0.25">
      <c r="B13" s="7" t="s">
        <v>41</v>
      </c>
      <c r="C13" s="33">
        <v>55870</v>
      </c>
      <c r="D13" s="34">
        <v>55870</v>
      </c>
      <c r="E13" s="34">
        <v>55870</v>
      </c>
      <c r="F13" s="35">
        <v>3820</v>
      </c>
      <c r="G13" s="79">
        <v>3947927</v>
      </c>
    </row>
    <row r="14" spans="2:7" ht="15.75" x14ac:dyDescent="0.25">
      <c r="B14" s="7" t="s">
        <v>46</v>
      </c>
      <c r="C14" s="33">
        <v>-14720</v>
      </c>
      <c r="D14" s="34">
        <v>-14720</v>
      </c>
      <c r="E14" s="34">
        <v>-14720</v>
      </c>
      <c r="F14" s="35">
        <v>-4724</v>
      </c>
      <c r="G14" s="79">
        <v>-5299324</v>
      </c>
    </row>
    <row r="15" spans="2:7" ht="15.75" x14ac:dyDescent="0.25">
      <c r="B15" s="7" t="s">
        <v>42</v>
      </c>
      <c r="C15" s="33">
        <v>-12000</v>
      </c>
      <c r="D15" s="34">
        <v>-12000</v>
      </c>
      <c r="E15" s="34">
        <v>-18000</v>
      </c>
      <c r="F15" s="35">
        <v>-6000</v>
      </c>
      <c r="G15" s="79"/>
    </row>
    <row r="16" spans="2:7" ht="15.75" x14ac:dyDescent="0.25">
      <c r="B16" s="7" t="s">
        <v>43</v>
      </c>
      <c r="C16" s="33">
        <v>619</v>
      </c>
      <c r="D16" s="34">
        <v>619</v>
      </c>
      <c r="E16" s="34">
        <v>619</v>
      </c>
      <c r="F16" s="35"/>
      <c r="G16" s="79">
        <v>-12000000</v>
      </c>
    </row>
    <row r="17" spans="2:7" ht="15.75" x14ac:dyDescent="0.25">
      <c r="B17" s="11"/>
      <c r="C17" s="54">
        <f t="shared" ref="C17:F17" si="1">SUM(C11:C16)</f>
        <v>13469</v>
      </c>
      <c r="D17" s="54">
        <f t="shared" si="1"/>
        <v>13469</v>
      </c>
      <c r="E17" s="54">
        <f t="shared" si="1"/>
        <v>-37</v>
      </c>
      <c r="F17" s="54">
        <f t="shared" si="1"/>
        <v>-9051</v>
      </c>
      <c r="G17" s="54">
        <f>SUM(G11:G16)</f>
        <v>-14013302</v>
      </c>
    </row>
    <row r="18" spans="2:7" ht="15.75" x14ac:dyDescent="0.25">
      <c r="B18" s="47" t="s">
        <v>68</v>
      </c>
      <c r="C18" s="36"/>
      <c r="D18" s="58"/>
      <c r="E18" s="58"/>
      <c r="F18" s="59"/>
      <c r="G18" s="53"/>
    </row>
    <row r="19" spans="2:7" ht="15.75" x14ac:dyDescent="0.25">
      <c r="B19" s="7" t="s">
        <v>44</v>
      </c>
      <c r="C19" s="33"/>
      <c r="D19" s="34"/>
      <c r="E19" s="34">
        <v>-33188</v>
      </c>
      <c r="F19" s="35"/>
      <c r="G19" s="53"/>
    </row>
    <row r="20" spans="2:7" ht="15.75" x14ac:dyDescent="0.25">
      <c r="B20" s="11"/>
      <c r="C20" s="36">
        <f>C19</f>
        <v>0</v>
      </c>
      <c r="D20" s="36">
        <f t="shared" ref="D20:G20" si="2">D19</f>
        <v>0</v>
      </c>
      <c r="E20" s="36">
        <f t="shared" si="2"/>
        <v>-33188</v>
      </c>
      <c r="F20" s="36">
        <f t="shared" si="2"/>
        <v>0</v>
      </c>
      <c r="G20" s="36">
        <f t="shared" si="2"/>
        <v>0</v>
      </c>
    </row>
    <row r="21" spans="2:7" ht="15.75" x14ac:dyDescent="0.25">
      <c r="B21" s="11"/>
      <c r="C21" s="36"/>
      <c r="D21" s="58"/>
      <c r="E21" s="58"/>
      <c r="F21" s="59"/>
      <c r="G21" s="54"/>
    </row>
    <row r="22" spans="2:7" x14ac:dyDescent="0.25">
      <c r="B22" s="3" t="s">
        <v>69</v>
      </c>
      <c r="C22" s="54">
        <f t="shared" ref="C22:F22" si="3">C9+C17+C20</f>
        <v>49969</v>
      </c>
      <c r="D22" s="54">
        <f t="shared" si="3"/>
        <v>49969</v>
      </c>
      <c r="E22" s="54">
        <f t="shared" si="3"/>
        <v>42086</v>
      </c>
      <c r="F22" s="54">
        <f t="shared" si="3"/>
        <v>10288</v>
      </c>
      <c r="G22" s="54">
        <f>G9+G17+G20</f>
        <v>52632121</v>
      </c>
    </row>
    <row r="23" spans="2:7" ht="15.75" x14ac:dyDescent="0.25">
      <c r="B23" s="51" t="s">
        <v>70</v>
      </c>
      <c r="C23" s="36">
        <v>1034143</v>
      </c>
      <c r="D23" s="58">
        <v>1034143</v>
      </c>
      <c r="E23" s="58">
        <v>1034143</v>
      </c>
      <c r="F23" s="59">
        <v>1107409</v>
      </c>
      <c r="G23" s="54">
        <v>1107409070</v>
      </c>
    </row>
    <row r="24" spans="2:7" ht="15.75" x14ac:dyDescent="0.25">
      <c r="B24" s="47" t="s">
        <v>71</v>
      </c>
      <c r="C24" s="36">
        <f>C23+C22</f>
        <v>1084112</v>
      </c>
      <c r="D24" s="54">
        <f t="shared" ref="D24:F24" si="4">SUM(D22:D23)</f>
        <v>1084112</v>
      </c>
      <c r="E24" s="54">
        <f t="shared" si="4"/>
        <v>1076229</v>
      </c>
      <c r="F24" s="54">
        <f t="shared" si="4"/>
        <v>1117697</v>
      </c>
      <c r="G24" s="54">
        <f>SUM(G22:G23)</f>
        <v>1160041191</v>
      </c>
    </row>
    <row r="25" spans="2:7" ht="15.75" x14ac:dyDescent="0.25">
      <c r="B25" s="50"/>
      <c r="C25" s="36"/>
      <c r="D25" s="58"/>
      <c r="E25" s="58"/>
      <c r="F25" s="60"/>
      <c r="G25" s="54"/>
    </row>
    <row r="26" spans="2:7" ht="16.5" thickBot="1" x14ac:dyDescent="0.3">
      <c r="B26" s="47" t="s">
        <v>72</v>
      </c>
      <c r="C26" s="16">
        <f>C9/('1'!B8/10)</f>
        <v>0.54988926887325429</v>
      </c>
      <c r="D26" s="16">
        <f>D9/('1'!C8/10)</f>
        <v>0.54988926887325429</v>
      </c>
      <c r="E26" s="16">
        <f>E9/('1'!D8/10)</f>
        <v>1.0805672651723632</v>
      </c>
      <c r="F26" s="16">
        <f>F9/('1'!E8/10)</f>
        <v>0.27747726548802076</v>
      </c>
      <c r="G26" s="16">
        <f>G9/('1'!F8/10)</f>
        <v>0.95623258889710605</v>
      </c>
    </row>
    <row r="27" spans="2:7" x14ac:dyDescent="0.25">
      <c r="B27" s="47" t="s">
        <v>73</v>
      </c>
      <c r="C27" s="54">
        <f>'1'!B8/10</f>
        <v>66377</v>
      </c>
      <c r="D27" s="54">
        <f>'1'!C8/10</f>
        <v>66377</v>
      </c>
      <c r="E27" s="54">
        <f>'1'!D8/10</f>
        <v>69695.8</v>
      </c>
      <c r="F27" s="54">
        <f>'1'!E8/10</f>
        <v>69695.8</v>
      </c>
      <c r="G27" s="54">
        <f>'1'!F8/10</f>
        <v>69695829</v>
      </c>
    </row>
    <row r="28" spans="2:7" ht="15.75" x14ac:dyDescent="0.25">
      <c r="B28" s="7"/>
      <c r="C28" s="33"/>
      <c r="D28" s="9"/>
      <c r="E28" s="9"/>
      <c r="F28" s="10"/>
    </row>
    <row r="29" spans="2:7" ht="15.75" x14ac:dyDescent="0.25">
      <c r="B29" s="11"/>
      <c r="C29" s="12"/>
      <c r="D29" s="13"/>
      <c r="E29" s="13"/>
      <c r="F29" s="14"/>
    </row>
    <row r="30" spans="2:7" ht="15.75" x14ac:dyDescent="0.25">
      <c r="B30" s="11"/>
      <c r="C30" s="12"/>
      <c r="D30" s="13"/>
      <c r="E30" s="13"/>
      <c r="F30" s="14"/>
    </row>
    <row r="31" spans="2:7" ht="15.75" x14ac:dyDescent="0.25">
      <c r="B31" s="7"/>
      <c r="C31" s="8"/>
      <c r="D31" s="9"/>
      <c r="E31" s="9"/>
      <c r="F31" s="10"/>
    </row>
    <row r="32" spans="2:7" ht="15.75" x14ac:dyDescent="0.25">
      <c r="B32" s="11"/>
      <c r="C32" s="12"/>
      <c r="D32" s="13"/>
      <c r="E32" s="13"/>
      <c r="F32" s="14"/>
    </row>
    <row r="33" spans="2:6" ht="16.5" thickBot="1" x14ac:dyDescent="0.3">
      <c r="B33" s="15"/>
      <c r="C33" s="32"/>
      <c r="D33" s="16"/>
      <c r="E33" s="16"/>
      <c r="F33" s="1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</vt:lpstr>
      <vt:lpstr>2</vt:lpstr>
      <vt:lpstr>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2020-04-12T06:09:22Z</dcterms:modified>
</cp:coreProperties>
</file>