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940" activeTab="2"/>
  </bookViews>
  <sheets>
    <sheet name="1" sheetId="1" r:id="rId1"/>
    <sheet name="2" sheetId="2" r:id="rId2"/>
    <sheet name="3" sheetId="3" r:id="rId3"/>
  </sheets>
  <calcPr calcId="162913"/>
</workbook>
</file>

<file path=xl/calcChain.xml><?xml version="1.0" encoding="utf-8"?>
<calcChain xmlns="http://schemas.openxmlformats.org/spreadsheetml/2006/main">
  <c r="B12" i="2" l="1"/>
  <c r="C12" i="2"/>
  <c r="D12" i="2"/>
  <c r="F12" i="2"/>
  <c r="F31" i="3"/>
  <c r="F25" i="3"/>
  <c r="F12" i="3"/>
  <c r="G12" i="2"/>
  <c r="F8" i="2"/>
  <c r="F19" i="2" s="1"/>
  <c r="F22" i="2" s="1"/>
  <c r="F44" i="1"/>
  <c r="F28" i="1"/>
  <c r="F34" i="1"/>
  <c r="F43" i="1" s="1"/>
  <c r="G34" i="1"/>
  <c r="F14" i="1"/>
  <c r="F6" i="1"/>
  <c r="D34" i="1"/>
  <c r="D28" i="1"/>
  <c r="F33" i="3" l="1"/>
  <c r="F35" i="3" s="1"/>
  <c r="F38" i="3"/>
  <c r="F24" i="1"/>
  <c r="F41" i="1"/>
  <c r="D41" i="1"/>
  <c r="B34" i="1"/>
  <c r="C44" i="1" l="1"/>
  <c r="D44" i="1"/>
  <c r="E44" i="1"/>
  <c r="B44" i="1"/>
  <c r="B31" i="3" l="1"/>
  <c r="C31" i="3"/>
  <c r="D31" i="3"/>
  <c r="E31" i="3"/>
  <c r="D43" i="1"/>
  <c r="D14" i="1"/>
  <c r="D6" i="1"/>
  <c r="E34" i="1"/>
  <c r="D24" i="1" l="1"/>
  <c r="B12" i="3"/>
  <c r="B38" i="3" s="1"/>
  <c r="C12" i="3"/>
  <c r="C38" i="3" s="1"/>
  <c r="D12" i="3"/>
  <c r="D38" i="3" s="1"/>
  <c r="E12" i="3"/>
  <c r="E38" i="3" s="1"/>
  <c r="B25" i="3"/>
  <c r="C25" i="3"/>
  <c r="D25" i="3"/>
  <c r="E25" i="3"/>
  <c r="E28" i="1"/>
  <c r="E43" i="1"/>
  <c r="B14" i="1"/>
  <c r="C14" i="1"/>
  <c r="E14" i="1"/>
  <c r="E24" i="1" s="1"/>
  <c r="B6" i="1"/>
  <c r="C6" i="1"/>
  <c r="E6" i="1"/>
  <c r="B28" i="1"/>
  <c r="B41" i="1" s="1"/>
  <c r="C28" i="1"/>
  <c r="B43" i="1"/>
  <c r="C34" i="1"/>
  <c r="C43" i="1" s="1"/>
  <c r="B8" i="2"/>
  <c r="C8" i="2"/>
  <c r="D8" i="2"/>
  <c r="E8" i="2"/>
  <c r="E12" i="2" l="1"/>
  <c r="E19" i="2" s="1"/>
  <c r="E22" i="2" s="1"/>
  <c r="D19" i="2"/>
  <c r="D22" i="2" s="1"/>
  <c r="C19" i="2"/>
  <c r="C22" i="2" s="1"/>
  <c r="B19" i="2"/>
  <c r="B22" i="2" s="1"/>
  <c r="C24" i="1"/>
  <c r="B24" i="1"/>
  <c r="C41" i="1"/>
  <c r="E41" i="1"/>
  <c r="B33" i="3"/>
  <c r="B35" i="3" s="1"/>
  <c r="E33" i="3"/>
  <c r="E35" i="3" s="1"/>
  <c r="D33" i="3"/>
  <c r="D35" i="3" s="1"/>
  <c r="C33" i="3"/>
  <c r="C35" i="3" s="1"/>
</calcChain>
</file>

<file path=xl/sharedStrings.xml><?xml version="1.0" encoding="utf-8"?>
<sst xmlns="http://schemas.openxmlformats.org/spreadsheetml/2006/main" count="96" uniqueCount="80">
  <si>
    <t>Operating Expenses</t>
  </si>
  <si>
    <t xml:space="preserve">Acquisition of Fixed Assets </t>
  </si>
  <si>
    <t>Reinsurance premium</t>
  </si>
  <si>
    <t>Net Premium</t>
  </si>
  <si>
    <t>Interest, dividend and rents</t>
  </si>
  <si>
    <t>Other income</t>
  </si>
  <si>
    <t>Expenses</t>
  </si>
  <si>
    <t>Claims under policies</t>
  </si>
  <si>
    <t>Commissions</t>
  </si>
  <si>
    <t>Income Tax Provision</t>
  </si>
  <si>
    <t>Paid Up Capital</t>
  </si>
  <si>
    <t xml:space="preserve">Fair Value Change Account </t>
  </si>
  <si>
    <t>Estimated liabilities in respect of outstanding claims, whether due or intimated</t>
  </si>
  <si>
    <t>Sundry creditors</t>
  </si>
  <si>
    <t>LIABILITIES</t>
  </si>
  <si>
    <t>Investment</t>
  </si>
  <si>
    <t>Loan</t>
  </si>
  <si>
    <t>DSE Membership</t>
  </si>
  <si>
    <t>Preliminary Expenses</t>
  </si>
  <si>
    <t>Agents’ balance</t>
  </si>
  <si>
    <t>Outstanding premium</t>
  </si>
  <si>
    <t>Interest, dividends and rents accruing but not due</t>
  </si>
  <si>
    <t>Advances and deposits</t>
  </si>
  <si>
    <t>Cash and bank balances</t>
  </si>
  <si>
    <t>Stamps, printing and stationery in hand</t>
  </si>
  <si>
    <t>Life Insurance Fund</t>
  </si>
  <si>
    <t>Collection from premium</t>
  </si>
  <si>
    <t>Other income received</t>
  </si>
  <si>
    <t>Re-insurance premium paid</t>
  </si>
  <si>
    <t>Claim paid</t>
  </si>
  <si>
    <t>Proceeds from sale of fixed assets</t>
  </si>
  <si>
    <t xml:space="preserve">Loan paid against policies </t>
  </si>
  <si>
    <t>Interest, dividends &amp; rents received</t>
  </si>
  <si>
    <t xml:space="preserve">Other loans realized </t>
  </si>
  <si>
    <t>Dividend Paid</t>
  </si>
  <si>
    <t>RUPALI LIFE INSURANCE COMPANY LIMITED</t>
  </si>
  <si>
    <t>Share Premium</t>
  </si>
  <si>
    <t>Revaluation Reserve</t>
  </si>
  <si>
    <t>Amount due to other entities carrying on insurance business</t>
  </si>
  <si>
    <t>Provision for corporate tax</t>
  </si>
  <si>
    <t>Other Expenses</t>
  </si>
  <si>
    <t>Payment for death claims</t>
  </si>
  <si>
    <t>Advance Income Tax paid</t>
  </si>
  <si>
    <t>Share Issue</t>
  </si>
  <si>
    <t>Rights Premium</t>
  </si>
  <si>
    <t>Balance Sheet</t>
  </si>
  <si>
    <t>Assets</t>
  </si>
  <si>
    <t xml:space="preserve">Fixed Assets </t>
  </si>
  <si>
    <t>Current Assets</t>
  </si>
  <si>
    <t>Liabilities and Capital</t>
  </si>
  <si>
    <t>Liabilities</t>
  </si>
  <si>
    <t>Shareholders’ Equity</t>
  </si>
  <si>
    <t>Net assets value per share</t>
  </si>
  <si>
    <t>Shares to calculate NAVPS</t>
  </si>
  <si>
    <t>Income Statement</t>
  </si>
  <si>
    <t>Gross Premium</t>
  </si>
  <si>
    <t>Profit Before Taxation</t>
  </si>
  <si>
    <t>Provision for Taxation</t>
  </si>
  <si>
    <t>Net Profit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</si>
  <si>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</si>
  <si>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</si>
  <si>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</si>
  <si>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</si>
  <si>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</si>
  <si>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</si>
  <si>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</si>
  <si>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</si>
  <si>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</si>
  <si>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Non Current Assets</t>
  </si>
  <si>
    <t>As at quarter end</t>
  </si>
  <si>
    <t>Quarter 1</t>
  </si>
  <si>
    <t>Quarter 3</t>
  </si>
  <si>
    <t>Quarter 2</t>
  </si>
  <si>
    <t>Sundry debtor&amp; Other receivable</t>
  </si>
  <si>
    <t>Excess Prrovision Written Back</t>
  </si>
  <si>
    <t>Loan against policies realized</t>
  </si>
  <si>
    <t>Other loans and advance paid</t>
  </si>
  <si>
    <t>Other loans and advance realized</t>
  </si>
  <si>
    <t>Advance income tax paid</t>
  </si>
  <si>
    <t xml:space="preserve">Investment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</si>
</sst>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5" fontId="3" fillId="0" borderId="0" xfId="0" applyNumberFormat="1" applyFont="1"/>
    <xf numFmtId="0" fontId="2" fillId="0" borderId="0" xfId="0" applyFont="1"/>
    <xf numFmtId="3" fontId="2" fillId="0" borderId="0" xfId="0" applyNumberFormat="1" applyFont="1"/>
    <xf numFmtId="3" fontId="0" fillId="0" borderId="0" xfId="0" applyNumberFormat="1" applyFont="1"/>
    <xf numFmtId="3" fontId="0" fillId="0" borderId="0" xfId="0" applyNumberFormat="1"/>
    <xf numFmtId="0" fontId="0" fillId="0" borderId="0" xfId="0" applyFont="1"/>
    <xf numFmtId="2" fontId="2" fillId="0" borderId="0" xfId="0" applyNumberFormat="1" applyFont="1"/>
    <xf numFmtId="3" fontId="2" fillId="0" borderId="0" xfId="0" applyNumberFormat="1" applyFont="1" applyBorder="1"/>
    <xf numFmtId="0" fontId="2" fillId="0" borderId="0" xfId="0" applyFont="1" applyBorder="1"/>
    <xf numFmtId="0" fontId="0" fillId="0" borderId="0" xfId="0" applyBorder="1"/>
    <xf numFmtId="164" fontId="0" fillId="0" borderId="0" xfId="1" applyNumberFormat="1" applyFont="1"/>
    <xf numFmtId="164" fontId="2" fillId="0" borderId="1" xfId="1" applyNumberFormat="1" applyFont="1" applyBorder="1"/>
    <xf numFmtId="0" fontId="0" fillId="0" borderId="0" xfId="0" applyAlignment="1">
      <alignment wrapText="1"/>
    </xf>
    <xf numFmtId="3" fontId="4" fillId="0" borderId="1" xfId="0" applyNumberFormat="1" applyFont="1" applyBorder="1"/>
    <xf numFmtId="164" fontId="2" fillId="0" borderId="0" xfId="1" applyNumberFormat="1" applyFont="1"/>
    <xf numFmtId="164" fontId="3" fillId="0" borderId="0" xfId="1" applyNumberFormat="1" applyFont="1"/>
    <xf numFmtId="164" fontId="5" fillId="0" borderId="0" xfId="1" applyNumberFormat="1" applyFont="1"/>
    <xf numFmtId="0" fontId="5" fillId="0" borderId="0" xfId="0" applyFont="1"/>
    <xf numFmtId="164" fontId="3" fillId="0" borderId="0" xfId="0" applyNumberFormat="1" applyFont="1"/>
    <xf numFmtId="0" fontId="0" fillId="0" borderId="0" xfId="0" applyFont="1" applyAlignment="1">
      <alignment wrapText="1"/>
    </xf>
    <xf numFmtId="0" fontId="2" fillId="0" borderId="2" xfId="0" applyFont="1" applyBorder="1" applyAlignment="1">
      <alignment horizontal="left"/>
    </xf>
    <xf numFmtId="0" fontId="6" fillId="0" borderId="0" xfId="0" applyFont="1"/>
    <xf numFmtId="0" fontId="3" fillId="0" borderId="2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2" fillId="0" borderId="2" xfId="0" applyFont="1" applyBorder="1"/>
    <xf numFmtId="0" fontId="3" fillId="0" borderId="2" xfId="0" applyFont="1" applyBorder="1"/>
    <xf numFmtId="0" fontId="2" fillId="0" borderId="3" xfId="0" applyFont="1" applyBorder="1"/>
    <xf numFmtId="0" fontId="3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2" fontId="2" fillId="0" borderId="0" xfId="0" applyNumberFormat="1" applyFont="1" applyBorder="1"/>
    <xf numFmtId="0" fontId="0" fillId="0" borderId="0" xfId="0" applyFill="1" applyAlignment="1">
      <alignment horizontal="center"/>
    </xf>
    <xf numFmtId="3" fontId="2" fillId="0" borderId="0" xfId="0" applyNumberFormat="1" applyFont="1" applyFill="1"/>
    <xf numFmtId="1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pane xSplit="1" ySplit="5" topLeftCell="E33" activePane="bottomRight" state="frozen"/>
      <selection pane="topRight" activeCell="B1" sqref="B1"/>
      <selection pane="bottomLeft" activeCell="A7" sqref="A7"/>
      <selection pane="bottomRight" activeCell="A46" sqref="A46"/>
    </sheetView>
  </sheetViews>
  <sheetFormatPr defaultRowHeight="15" x14ac:dyDescent="0.25"/>
  <cols>
    <col min="1" max="1" width="32.75" customWidth="1"/>
    <col min="2" max="2" width="16.375" customWidth="1"/>
    <col min="3" max="3" width="13.875" bestFit="1" customWidth="1"/>
    <col min="4" max="4" width="13.875" customWidth="1"/>
    <col min="5" max="5" width="14.625" bestFit="1" customWidth="1"/>
    <col min="6" max="6" width="16.25" customWidth="1"/>
  </cols>
  <sheetData>
    <row r="1" spans="1:6" ht="15.75" x14ac:dyDescent="0.25">
      <c r="A1" s="1" t="s">
        <v>35</v>
      </c>
    </row>
    <row r="2" spans="1:6" ht="15.75" x14ac:dyDescent="0.25">
      <c r="A2" s="1" t="s">
        <v>45</v>
      </c>
    </row>
    <row r="3" spans="1:6" ht="15.75" x14ac:dyDescent="0.25">
      <c r="A3" s="1" t="s">
        <v>69</v>
      </c>
    </row>
    <row r="4" spans="1:6" ht="15.75" x14ac:dyDescent="0.25">
      <c r="B4" s="29" t="s">
        <v>71</v>
      </c>
      <c r="C4" s="29" t="s">
        <v>70</v>
      </c>
      <c r="D4" s="29" t="s">
        <v>72</v>
      </c>
      <c r="E4" s="29" t="s">
        <v>70</v>
      </c>
      <c r="F4" s="29" t="s">
        <v>72</v>
      </c>
    </row>
    <row r="5" spans="1:6" x14ac:dyDescent="0.25">
      <c r="A5" s="22" t="s">
        <v>46</v>
      </c>
      <c r="B5" s="30">
        <v>43008</v>
      </c>
      <c r="C5" s="30">
        <v>43190</v>
      </c>
      <c r="D5" s="30">
        <v>43281</v>
      </c>
      <c r="E5" s="30">
        <v>43555</v>
      </c>
      <c r="F5" s="34">
        <v>43646</v>
      </c>
    </row>
    <row r="6" spans="1:6" x14ac:dyDescent="0.25">
      <c r="A6" s="23" t="s">
        <v>68</v>
      </c>
      <c r="B6" s="4">
        <f t="shared" ref="B6:F6" si="0">SUM(B7:B7)</f>
        <v>1400257648</v>
      </c>
      <c r="C6" s="4">
        <f t="shared" si="0"/>
        <v>1389818884</v>
      </c>
      <c r="D6" s="4">
        <f t="shared" si="0"/>
        <v>1389505978</v>
      </c>
      <c r="E6" s="4">
        <f t="shared" si="0"/>
        <v>1440299430</v>
      </c>
      <c r="F6" s="4">
        <f t="shared" si="0"/>
        <v>1438335476</v>
      </c>
    </row>
    <row r="7" spans="1:6" x14ac:dyDescent="0.25">
      <c r="A7" s="7" t="s">
        <v>15</v>
      </c>
      <c r="B7" s="5">
        <v>1400257648</v>
      </c>
      <c r="C7" s="5">
        <v>1389818884</v>
      </c>
      <c r="D7" s="5">
        <v>1389505978</v>
      </c>
      <c r="E7" s="5">
        <v>1440299430</v>
      </c>
      <c r="F7" s="5">
        <v>1438335476</v>
      </c>
    </row>
    <row r="8" spans="1:6" x14ac:dyDescent="0.25">
      <c r="B8" s="6"/>
      <c r="C8" s="6"/>
      <c r="D8" s="6"/>
      <c r="E8" s="6"/>
    </row>
    <row r="9" spans="1:6" x14ac:dyDescent="0.25">
      <c r="A9" s="23" t="s">
        <v>16</v>
      </c>
      <c r="B9" s="4">
        <v>79512630</v>
      </c>
      <c r="C9" s="4">
        <v>72181619</v>
      </c>
      <c r="D9" s="4">
        <v>79967684</v>
      </c>
      <c r="E9" s="4">
        <v>82932485</v>
      </c>
      <c r="F9" s="4">
        <v>85074865</v>
      </c>
    </row>
    <row r="10" spans="1:6" x14ac:dyDescent="0.25">
      <c r="B10" s="6"/>
      <c r="C10" s="6"/>
      <c r="D10" s="6"/>
      <c r="E10" s="6"/>
    </row>
    <row r="11" spans="1:6" x14ac:dyDescent="0.25">
      <c r="A11" s="23" t="s">
        <v>47</v>
      </c>
      <c r="B11" s="4">
        <v>781892197</v>
      </c>
      <c r="C11" s="4">
        <v>728390137</v>
      </c>
      <c r="D11" s="4">
        <v>720682756</v>
      </c>
      <c r="E11" s="4">
        <v>725239666</v>
      </c>
      <c r="F11" s="4">
        <v>726205782</v>
      </c>
    </row>
    <row r="12" spans="1:6" x14ac:dyDescent="0.25">
      <c r="A12" s="23" t="s">
        <v>24</v>
      </c>
      <c r="B12" s="4">
        <v>813486</v>
      </c>
      <c r="C12" s="4">
        <v>7844052</v>
      </c>
      <c r="D12" s="4">
        <v>6455780</v>
      </c>
      <c r="E12" s="4">
        <v>6218712</v>
      </c>
      <c r="F12" s="4">
        <v>6005530</v>
      </c>
    </row>
    <row r="13" spans="1:6" x14ac:dyDescent="0.25">
      <c r="B13" s="6"/>
      <c r="C13" s="6"/>
      <c r="D13" s="6"/>
      <c r="E13" s="6"/>
    </row>
    <row r="14" spans="1:6" x14ac:dyDescent="0.25">
      <c r="A14" s="23" t="s">
        <v>48</v>
      </c>
      <c r="B14" s="4">
        <f>SUM(B15:B22)</f>
        <v>2751315328</v>
      </c>
      <c r="C14" s="4">
        <f>SUM(C15:C22)</f>
        <v>3012525423</v>
      </c>
      <c r="D14" s="4">
        <f>SUM(D15:D22)</f>
        <v>3026636222</v>
      </c>
      <c r="E14" s="4">
        <f>SUM(E15:E22)</f>
        <v>3196142242</v>
      </c>
      <c r="F14" s="4">
        <f>SUM(F15:F22)</f>
        <v>3207996378</v>
      </c>
    </row>
    <row r="15" spans="1:6" x14ac:dyDescent="0.25">
      <c r="A15" t="s">
        <v>17</v>
      </c>
      <c r="B15" s="6"/>
      <c r="C15" s="6"/>
      <c r="D15" s="6"/>
      <c r="E15" s="6"/>
    </row>
    <row r="16" spans="1:6" x14ac:dyDescent="0.25">
      <c r="A16" t="s">
        <v>18</v>
      </c>
      <c r="B16" s="6"/>
      <c r="C16" s="6"/>
      <c r="D16" s="6"/>
      <c r="E16" s="6"/>
    </row>
    <row r="17" spans="1:6" x14ac:dyDescent="0.25">
      <c r="A17" t="s">
        <v>19</v>
      </c>
      <c r="B17" s="6"/>
      <c r="C17" s="6">
        <v>144743588</v>
      </c>
      <c r="D17" s="6">
        <v>137388457</v>
      </c>
      <c r="E17" s="6">
        <v>167815921</v>
      </c>
      <c r="F17" s="12">
        <v>177240653</v>
      </c>
    </row>
    <row r="18" spans="1:6" x14ac:dyDescent="0.25">
      <c r="A18" t="s">
        <v>20</v>
      </c>
      <c r="B18" s="6">
        <v>65412323</v>
      </c>
      <c r="C18" s="6">
        <v>83997698</v>
      </c>
      <c r="D18" s="6">
        <v>109385450</v>
      </c>
      <c r="E18" s="5">
        <v>334611102</v>
      </c>
      <c r="F18" s="5">
        <v>309161496</v>
      </c>
    </row>
    <row r="19" spans="1:6" x14ac:dyDescent="0.25">
      <c r="A19" t="s">
        <v>21</v>
      </c>
      <c r="B19" s="6">
        <v>344933709</v>
      </c>
      <c r="C19" s="6">
        <v>353404577</v>
      </c>
      <c r="D19" s="6">
        <v>384389580</v>
      </c>
      <c r="E19" s="6">
        <v>351188662</v>
      </c>
      <c r="F19" s="6">
        <v>353805861</v>
      </c>
    </row>
    <row r="20" spans="1:6" x14ac:dyDescent="0.25">
      <c r="A20" t="s">
        <v>73</v>
      </c>
      <c r="B20" s="6"/>
      <c r="C20" s="6"/>
      <c r="D20" s="6"/>
      <c r="E20" s="6"/>
    </row>
    <row r="21" spans="1:6" x14ac:dyDescent="0.25">
      <c r="A21" t="s">
        <v>22</v>
      </c>
      <c r="B21" s="6">
        <v>392127776</v>
      </c>
      <c r="C21" s="6">
        <v>252732966</v>
      </c>
      <c r="D21" s="6">
        <v>256087049</v>
      </c>
      <c r="E21" s="6">
        <v>261914229</v>
      </c>
      <c r="F21" s="6">
        <v>267812745</v>
      </c>
    </row>
    <row r="22" spans="1:6" x14ac:dyDescent="0.25">
      <c r="A22" t="s">
        <v>23</v>
      </c>
      <c r="B22" s="6">
        <v>1948841520</v>
      </c>
      <c r="C22" s="6">
        <v>2177646594</v>
      </c>
      <c r="D22" s="6">
        <v>2139385686</v>
      </c>
      <c r="E22" s="6">
        <v>2080612328</v>
      </c>
      <c r="F22" s="6">
        <v>2099975623</v>
      </c>
    </row>
    <row r="23" spans="1:6" x14ac:dyDescent="0.25">
      <c r="B23" s="6"/>
      <c r="C23" s="6"/>
      <c r="D23" s="6"/>
      <c r="E23" s="6"/>
    </row>
    <row r="24" spans="1:6" x14ac:dyDescent="0.25">
      <c r="A24" s="3"/>
      <c r="B24" s="4">
        <f>B14+B6+B9+B11+B12</f>
        <v>5013791289</v>
      </c>
      <c r="C24" s="4">
        <f>C14+C6+C9+C11+C12</f>
        <v>5210760115</v>
      </c>
      <c r="D24" s="4">
        <f>D14+D6+D9+D11+D12</f>
        <v>5223248420</v>
      </c>
      <c r="E24" s="4">
        <f>E14+E6+E9+E11+E12</f>
        <v>5450832535</v>
      </c>
      <c r="F24" s="4">
        <f>F14+F6+F9+F11+F12</f>
        <v>5463618031</v>
      </c>
    </row>
    <row r="25" spans="1:6" x14ac:dyDescent="0.25">
      <c r="E25" s="6"/>
    </row>
    <row r="26" spans="1:6" ht="15.75" x14ac:dyDescent="0.25">
      <c r="A26" s="24" t="s">
        <v>49</v>
      </c>
    </row>
    <row r="27" spans="1:6" ht="15.75" x14ac:dyDescent="0.25">
      <c r="A27" s="25" t="s">
        <v>50</v>
      </c>
    </row>
    <row r="28" spans="1:6" x14ac:dyDescent="0.25">
      <c r="A28" s="3" t="s">
        <v>14</v>
      </c>
      <c r="B28" s="4">
        <f>SUM(B29:B32)</f>
        <v>160026585</v>
      </c>
      <c r="C28" s="4">
        <f>SUM(C29:C32)</f>
        <v>188267094</v>
      </c>
      <c r="D28" s="4">
        <f>SUM(D29:D32)</f>
        <v>199710941</v>
      </c>
      <c r="E28" s="4">
        <f>SUM(E29:E32)</f>
        <v>184913075</v>
      </c>
      <c r="F28" s="4">
        <f>SUM(F29:F32)</f>
        <v>183455484</v>
      </c>
    </row>
    <row r="29" spans="1:6" x14ac:dyDescent="0.25">
      <c r="A29" s="7" t="s">
        <v>12</v>
      </c>
      <c r="B29" s="5">
        <v>159547220</v>
      </c>
      <c r="C29" s="5">
        <v>186526618</v>
      </c>
      <c r="D29" s="6">
        <v>783584</v>
      </c>
      <c r="E29" s="5">
        <v>712387</v>
      </c>
      <c r="F29" s="5">
        <v>867955</v>
      </c>
    </row>
    <row r="30" spans="1:6" x14ac:dyDescent="0.25">
      <c r="A30" t="s">
        <v>38</v>
      </c>
      <c r="B30" s="5">
        <v>479365</v>
      </c>
      <c r="C30" s="5">
        <v>1740476</v>
      </c>
      <c r="D30" s="6">
        <v>1654975</v>
      </c>
      <c r="E30" s="6">
        <v>3123463</v>
      </c>
      <c r="F30" s="6">
        <v>3913018</v>
      </c>
    </row>
    <row r="31" spans="1:6" x14ac:dyDescent="0.25">
      <c r="A31" s="21" t="s">
        <v>13</v>
      </c>
      <c r="B31" s="5"/>
      <c r="C31" s="5"/>
      <c r="D31" s="5">
        <v>77523574</v>
      </c>
      <c r="E31" s="5">
        <v>83579210</v>
      </c>
      <c r="F31">
        <v>81176496</v>
      </c>
    </row>
    <row r="32" spans="1:6" x14ac:dyDescent="0.25">
      <c r="A32" s="21" t="s">
        <v>39</v>
      </c>
      <c r="B32" s="12"/>
      <c r="C32" s="6"/>
      <c r="D32" s="5">
        <v>119748808</v>
      </c>
      <c r="E32" s="5">
        <v>97498015</v>
      </c>
      <c r="F32">
        <v>97498015</v>
      </c>
    </row>
    <row r="33" spans="1:7" x14ac:dyDescent="0.25">
      <c r="A33" s="21"/>
      <c r="B33" s="12"/>
      <c r="C33" s="6"/>
      <c r="D33" s="6"/>
      <c r="E33" s="5"/>
    </row>
    <row r="34" spans="1:7" x14ac:dyDescent="0.25">
      <c r="A34" s="23" t="s">
        <v>51</v>
      </c>
      <c r="B34" s="4">
        <f>SUM(B35:B39)</f>
        <v>4853764714</v>
      </c>
      <c r="C34" s="4">
        <f t="shared" ref="C34:G34" si="1">SUM(C35:C39)</f>
        <v>5022493021</v>
      </c>
      <c r="D34" s="4">
        <f>SUM(D35:D39)</f>
        <v>5023537479</v>
      </c>
      <c r="E34" s="4">
        <f t="shared" si="1"/>
        <v>5265919460</v>
      </c>
      <c r="F34" s="4">
        <f t="shared" si="1"/>
        <v>5280162547</v>
      </c>
      <c r="G34" s="4">
        <f t="shared" si="1"/>
        <v>0</v>
      </c>
    </row>
    <row r="35" spans="1:7" x14ac:dyDescent="0.25">
      <c r="A35" t="s">
        <v>10</v>
      </c>
      <c r="B35" s="6">
        <v>277391810</v>
      </c>
      <c r="C35" s="6">
        <v>277391810</v>
      </c>
      <c r="D35" s="6">
        <v>277391810</v>
      </c>
      <c r="E35" s="6">
        <v>288487480</v>
      </c>
      <c r="F35" s="6">
        <v>288487480</v>
      </c>
    </row>
    <row r="36" spans="1:7" x14ac:dyDescent="0.25">
      <c r="A36" t="s">
        <v>36</v>
      </c>
      <c r="B36" s="6">
        <v>240166080</v>
      </c>
      <c r="C36" s="6">
        <v>240166080</v>
      </c>
      <c r="D36" s="6">
        <v>240166080</v>
      </c>
      <c r="E36" s="6">
        <v>240166080</v>
      </c>
      <c r="F36" s="6">
        <v>240166080</v>
      </c>
    </row>
    <row r="37" spans="1:7" x14ac:dyDescent="0.25">
      <c r="A37" t="s">
        <v>11</v>
      </c>
      <c r="B37" s="6"/>
      <c r="C37" s="6"/>
      <c r="D37" s="6"/>
      <c r="E37" s="6"/>
    </row>
    <row r="38" spans="1:7" x14ac:dyDescent="0.25">
      <c r="A38" t="s">
        <v>37</v>
      </c>
      <c r="B38" s="6">
        <v>227604538</v>
      </c>
      <c r="C38" s="6">
        <v>227604538</v>
      </c>
      <c r="D38" s="6">
        <v>227604538</v>
      </c>
      <c r="E38" s="6">
        <v>227604538</v>
      </c>
      <c r="F38" s="6">
        <v>227604538</v>
      </c>
    </row>
    <row r="39" spans="1:7" x14ac:dyDescent="0.25">
      <c r="A39" t="s">
        <v>25</v>
      </c>
      <c r="B39" s="12">
        <v>4108602286</v>
      </c>
      <c r="C39" s="6">
        <v>4277330593</v>
      </c>
      <c r="D39" s="6">
        <v>4278375051</v>
      </c>
      <c r="E39" s="6">
        <v>4509661362</v>
      </c>
      <c r="F39" s="6">
        <v>4523904449</v>
      </c>
    </row>
    <row r="40" spans="1:7" x14ac:dyDescent="0.25">
      <c r="A40" s="3"/>
      <c r="B40" s="3"/>
      <c r="C40" s="3"/>
      <c r="D40" s="3"/>
    </row>
    <row r="41" spans="1:7" x14ac:dyDescent="0.25">
      <c r="A41" s="3"/>
      <c r="B41" s="4">
        <f>B28+B34</f>
        <v>5013791299</v>
      </c>
      <c r="C41" s="4">
        <f>C28+C34</f>
        <v>5210760115</v>
      </c>
      <c r="D41" s="33">
        <f>D28+D34</f>
        <v>5223248420</v>
      </c>
      <c r="E41" s="4">
        <f>E28+E34</f>
        <v>5450832535</v>
      </c>
      <c r="F41" s="4">
        <f>F28+F34</f>
        <v>5463618031</v>
      </c>
    </row>
    <row r="43" spans="1:7" x14ac:dyDescent="0.25">
      <c r="A43" s="26" t="s">
        <v>52</v>
      </c>
      <c r="B43" s="8">
        <f t="shared" ref="B43:F43" si="2">B34/(B35/10)</f>
        <v>174.97865975206693</v>
      </c>
      <c r="C43" s="8">
        <f t="shared" si="2"/>
        <v>181.06133057785664</v>
      </c>
      <c r="D43" s="8">
        <f t="shared" si="2"/>
        <v>181.09898338382808</v>
      </c>
      <c r="E43" s="8">
        <f t="shared" si="2"/>
        <v>182.53545907780816</v>
      </c>
      <c r="F43" s="8">
        <f t="shared" si="2"/>
        <v>183.02917502693705</v>
      </c>
    </row>
    <row r="44" spans="1:7" x14ac:dyDescent="0.25">
      <c r="A44" s="26" t="s">
        <v>53</v>
      </c>
      <c r="B44">
        <f>B35/10</f>
        <v>27739181</v>
      </c>
      <c r="C44">
        <f t="shared" ref="C44:F44" si="3">C35/10</f>
        <v>27739181</v>
      </c>
      <c r="D44">
        <f t="shared" si="3"/>
        <v>27739181</v>
      </c>
      <c r="E44">
        <f t="shared" si="3"/>
        <v>28848748</v>
      </c>
      <c r="F44">
        <f t="shared" si="3"/>
        <v>28848748</v>
      </c>
    </row>
    <row r="45" spans="1:7" x14ac:dyDescent="0.25">
      <c r="B45" s="6"/>
      <c r="C45" s="6"/>
      <c r="D45" s="6"/>
    </row>
    <row r="46" spans="1:7" x14ac:dyDescent="0.25">
      <c r="B46" s="6"/>
      <c r="C46" s="6"/>
      <c r="D46" s="6"/>
      <c r="E46" s="6"/>
    </row>
    <row r="47" spans="1:7" x14ac:dyDescent="0.25">
      <c r="E47" s="6"/>
    </row>
    <row r="48" spans="1:7" x14ac:dyDescent="0.25">
      <c r="D48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10" workbookViewId="0">
      <pane xSplit="1" topLeftCell="E1" activePane="topRight" state="frozen"/>
      <selection pane="topRight" activeCell="E25" sqref="E25"/>
    </sheetView>
  </sheetViews>
  <sheetFormatPr defaultRowHeight="15" x14ac:dyDescent="0.25"/>
  <cols>
    <col min="1" max="1" width="43.75" customWidth="1"/>
    <col min="2" max="4" width="18.75" bestFit="1" customWidth="1"/>
    <col min="5" max="5" width="15.75" bestFit="1" customWidth="1"/>
    <col min="6" max="6" width="15.25" bestFit="1" customWidth="1"/>
  </cols>
  <sheetData>
    <row r="1" spans="1:7" ht="15.75" x14ac:dyDescent="0.25">
      <c r="A1" s="1" t="s">
        <v>35</v>
      </c>
      <c r="B1" s="1"/>
      <c r="C1" s="1"/>
      <c r="D1" s="1"/>
    </row>
    <row r="2" spans="1:7" ht="15.75" x14ac:dyDescent="0.25">
      <c r="A2" s="1" t="s">
        <v>54</v>
      </c>
      <c r="B2" s="1"/>
      <c r="C2" s="1"/>
      <c r="D2" s="1"/>
    </row>
    <row r="3" spans="1:7" ht="15.75" x14ac:dyDescent="0.25">
      <c r="A3" s="1" t="s">
        <v>69</v>
      </c>
      <c r="B3" s="29" t="s">
        <v>71</v>
      </c>
      <c r="C3" s="29" t="s">
        <v>70</v>
      </c>
      <c r="D3" s="29" t="s">
        <v>72</v>
      </c>
      <c r="E3" s="29" t="s">
        <v>70</v>
      </c>
      <c r="F3" s="29" t="s">
        <v>72</v>
      </c>
    </row>
    <row r="4" spans="1:7" ht="15.75" x14ac:dyDescent="0.25">
      <c r="A4" s="1"/>
      <c r="B4" s="30">
        <v>43008</v>
      </c>
      <c r="C4" s="30">
        <v>43190</v>
      </c>
      <c r="D4" s="30">
        <v>43281</v>
      </c>
      <c r="E4" s="30">
        <v>43555</v>
      </c>
      <c r="F4" s="34">
        <v>43646</v>
      </c>
    </row>
    <row r="5" spans="1:7" ht="15.75" x14ac:dyDescent="0.25">
      <c r="A5" s="1"/>
      <c r="B5" s="2"/>
      <c r="C5" s="2"/>
      <c r="D5" s="2"/>
      <c r="E5" s="2"/>
    </row>
    <row r="6" spans="1:7" ht="15.75" x14ac:dyDescent="0.25">
      <c r="A6" s="27" t="s">
        <v>55</v>
      </c>
      <c r="B6" s="17">
        <v>1241141411</v>
      </c>
      <c r="C6" s="17">
        <v>317631850</v>
      </c>
      <c r="D6" s="17">
        <v>819618896</v>
      </c>
      <c r="E6" s="17">
        <v>406228671</v>
      </c>
      <c r="F6" s="17">
        <v>872771498</v>
      </c>
    </row>
    <row r="7" spans="1:7" ht="15.75" x14ac:dyDescent="0.25">
      <c r="A7" s="19" t="s">
        <v>2</v>
      </c>
      <c r="B7" s="18">
        <v>749771</v>
      </c>
      <c r="C7" s="18">
        <v>622500</v>
      </c>
      <c r="D7" s="18">
        <v>1298040</v>
      </c>
      <c r="E7" s="18">
        <v>681971</v>
      </c>
      <c r="F7" s="18">
        <v>1369606</v>
      </c>
    </row>
    <row r="8" spans="1:7" ht="15.75" x14ac:dyDescent="0.25">
      <c r="A8" s="27" t="s">
        <v>3</v>
      </c>
      <c r="B8" s="20">
        <f t="shared" ref="B8:D8" si="0">B6-B7</f>
        <v>1240391640</v>
      </c>
      <c r="C8" s="20">
        <f t="shared" si="0"/>
        <v>317009350</v>
      </c>
      <c r="D8" s="20">
        <f t="shared" si="0"/>
        <v>818320856</v>
      </c>
      <c r="E8" s="20">
        <f>E6-E7</f>
        <v>405546700</v>
      </c>
      <c r="F8" s="20">
        <f>F6-F7</f>
        <v>871401892</v>
      </c>
    </row>
    <row r="9" spans="1:7" ht="15.75" x14ac:dyDescent="0.25">
      <c r="A9" s="19" t="s">
        <v>4</v>
      </c>
      <c r="B9" s="18">
        <v>148299960</v>
      </c>
      <c r="C9" s="18">
        <v>55934933</v>
      </c>
      <c r="D9" s="18">
        <v>113131111</v>
      </c>
      <c r="E9" s="18">
        <v>61428160</v>
      </c>
      <c r="F9" s="18">
        <v>118976858</v>
      </c>
    </row>
    <row r="10" spans="1:7" ht="15.75" x14ac:dyDescent="0.25">
      <c r="A10" s="19" t="s">
        <v>74</v>
      </c>
      <c r="B10" s="18"/>
      <c r="C10" s="18"/>
      <c r="D10" s="18"/>
      <c r="E10" s="18"/>
    </row>
    <row r="11" spans="1:7" ht="15.75" x14ac:dyDescent="0.25">
      <c r="A11" s="19" t="s">
        <v>5</v>
      </c>
      <c r="B11" s="18">
        <v>1935146</v>
      </c>
      <c r="C11" s="18">
        <v>1216033</v>
      </c>
      <c r="D11" s="18">
        <v>2409723</v>
      </c>
      <c r="E11" s="18">
        <v>1326321</v>
      </c>
      <c r="F11" s="18">
        <v>2381822</v>
      </c>
    </row>
    <row r="12" spans="1:7" ht="15.75" x14ac:dyDescent="0.25">
      <c r="A12" s="1"/>
      <c r="B12" s="17">
        <f t="shared" ref="B12:D12" si="1">B8+B9+B11+B10</f>
        <v>1390626746</v>
      </c>
      <c r="C12" s="17">
        <f t="shared" si="1"/>
        <v>374160316</v>
      </c>
      <c r="D12" s="17">
        <f t="shared" si="1"/>
        <v>933861690</v>
      </c>
      <c r="E12" s="17">
        <f>E8+E9+E11+E10</f>
        <v>468301181</v>
      </c>
      <c r="F12" s="17">
        <f t="shared" ref="F12:G12" si="2">F8+F9+F11</f>
        <v>992760572</v>
      </c>
      <c r="G12" s="17">
        <f t="shared" si="2"/>
        <v>0</v>
      </c>
    </row>
    <row r="13" spans="1:7" ht="15.75" x14ac:dyDescent="0.25">
      <c r="A13" s="1"/>
      <c r="B13" s="2"/>
      <c r="C13" s="2"/>
      <c r="D13" s="2"/>
      <c r="E13" s="2"/>
    </row>
    <row r="14" spans="1:7" ht="15.75" x14ac:dyDescent="0.25">
      <c r="A14" s="27" t="s">
        <v>6</v>
      </c>
      <c r="B14" s="2"/>
      <c r="C14" s="2"/>
      <c r="D14" s="2"/>
      <c r="E14" s="2"/>
    </row>
    <row r="15" spans="1:7" ht="15.75" x14ac:dyDescent="0.25">
      <c r="A15" s="19" t="s">
        <v>7</v>
      </c>
      <c r="B15" s="18">
        <v>673013978</v>
      </c>
      <c r="C15" s="18">
        <v>197125746</v>
      </c>
      <c r="D15" s="18">
        <v>482363704</v>
      </c>
      <c r="E15" s="18">
        <v>285108836</v>
      </c>
      <c r="F15" s="18">
        <v>565690304</v>
      </c>
    </row>
    <row r="16" spans="1:7" ht="15.75" x14ac:dyDescent="0.25">
      <c r="A16" s="19" t="s">
        <v>8</v>
      </c>
      <c r="B16" s="18">
        <v>381744716</v>
      </c>
      <c r="C16" s="18">
        <v>94634840</v>
      </c>
      <c r="D16" s="18">
        <v>256567745</v>
      </c>
      <c r="E16" s="18">
        <v>99016686</v>
      </c>
      <c r="F16" s="18">
        <v>233151208</v>
      </c>
    </row>
    <row r="17" spans="1:6" ht="15.75" x14ac:dyDescent="0.25">
      <c r="A17" s="19" t="s">
        <v>0</v>
      </c>
      <c r="B17" s="18">
        <v>185012357</v>
      </c>
      <c r="C17" s="18">
        <v>48982382</v>
      </c>
      <c r="D17" s="18">
        <v>136541337</v>
      </c>
      <c r="E17" s="18">
        <v>57304230</v>
      </c>
      <c r="F17" s="18">
        <v>129511785</v>
      </c>
    </row>
    <row r="18" spans="1:6" ht="15.75" x14ac:dyDescent="0.25">
      <c r="A18" s="19" t="s">
        <v>40</v>
      </c>
      <c r="B18" s="18">
        <v>66131463</v>
      </c>
      <c r="C18" s="18">
        <v>23609796</v>
      </c>
      <c r="D18" s="18">
        <v>48536894</v>
      </c>
      <c r="E18" s="18">
        <v>21203718</v>
      </c>
      <c r="F18" s="18">
        <v>44496478</v>
      </c>
    </row>
    <row r="19" spans="1:6" ht="15.75" x14ac:dyDescent="0.25">
      <c r="A19" s="26" t="s">
        <v>56</v>
      </c>
      <c r="B19" s="20">
        <f t="shared" ref="B19:F19" si="3">B12-B15-B16-B17-B18</f>
        <v>84724232</v>
      </c>
      <c r="C19" s="20">
        <f t="shared" si="3"/>
        <v>9807552</v>
      </c>
      <c r="D19" s="20">
        <f t="shared" si="3"/>
        <v>9852010</v>
      </c>
      <c r="E19" s="20">
        <f t="shared" si="3"/>
        <v>5667711</v>
      </c>
      <c r="F19" s="20">
        <f t="shared" si="3"/>
        <v>19910797</v>
      </c>
    </row>
    <row r="20" spans="1:6" ht="15.75" x14ac:dyDescent="0.25">
      <c r="A20" s="23" t="s">
        <v>57</v>
      </c>
      <c r="B20" s="20"/>
      <c r="C20" s="20"/>
      <c r="D20" s="20"/>
      <c r="E20" s="20"/>
    </row>
    <row r="21" spans="1:6" ht="15.75" x14ac:dyDescent="0.25">
      <c r="A21" s="19" t="s">
        <v>9</v>
      </c>
      <c r="B21" s="18"/>
      <c r="C21" s="18"/>
      <c r="D21" s="18"/>
      <c r="E21" s="18"/>
    </row>
    <row r="22" spans="1:6" ht="15.75" x14ac:dyDescent="0.25">
      <c r="A22" s="26" t="s">
        <v>58</v>
      </c>
      <c r="B22" s="20">
        <f t="shared" ref="B22:F22" si="4">B19-B21</f>
        <v>84724232</v>
      </c>
      <c r="C22" s="20">
        <f t="shared" si="4"/>
        <v>9807552</v>
      </c>
      <c r="D22" s="20">
        <f t="shared" si="4"/>
        <v>9852010</v>
      </c>
      <c r="E22" s="20">
        <f t="shared" si="4"/>
        <v>5667711</v>
      </c>
      <c r="F22" s="20">
        <f t="shared" si="4"/>
        <v>19910797</v>
      </c>
    </row>
    <row r="23" spans="1:6" x14ac:dyDescent="0.25">
      <c r="A23" s="3"/>
      <c r="B23" s="10"/>
      <c r="C23" s="9"/>
      <c r="D23" s="9"/>
      <c r="E23" s="9"/>
    </row>
    <row r="24" spans="1:6" s="11" customFormat="1" x14ac:dyDescent="0.25">
      <c r="A24" s="10"/>
      <c r="B24" s="31"/>
      <c r="C24" s="31"/>
      <c r="D24" s="31"/>
      <c r="E24" s="31"/>
    </row>
    <row r="25" spans="1:6" s="11" customFormat="1" x14ac:dyDescent="0.25">
      <c r="A25" s="10"/>
    </row>
    <row r="48" spans="1:1" x14ac:dyDescent="0.25">
      <c r="A48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pane xSplit="1" topLeftCell="F1" activePane="topRight" state="frozen"/>
      <selection pane="topRight" activeCell="O9" sqref="O9"/>
    </sheetView>
  </sheetViews>
  <sheetFormatPr defaultRowHeight="15" x14ac:dyDescent="0.25"/>
  <cols>
    <col min="1" max="1" width="44.25" customWidth="1"/>
    <col min="2" max="2" width="15.625" customWidth="1"/>
    <col min="3" max="3" width="17.75" bestFit="1" customWidth="1"/>
    <col min="4" max="4" width="17.875" bestFit="1" customWidth="1"/>
    <col min="5" max="5" width="17.75" bestFit="1" customWidth="1"/>
    <col min="6" max="6" width="16.875" bestFit="1" customWidth="1"/>
  </cols>
  <sheetData>
    <row r="1" spans="1:6" ht="15.75" x14ac:dyDescent="0.25">
      <c r="A1" s="1" t="s">
        <v>35</v>
      </c>
      <c r="B1" s="1"/>
      <c r="C1" s="1"/>
      <c r="D1" s="1"/>
    </row>
    <row r="2" spans="1:6" ht="15.75" x14ac:dyDescent="0.25">
      <c r="A2" s="1" t="s">
        <v>59</v>
      </c>
      <c r="B2" s="1"/>
      <c r="C2" s="1"/>
      <c r="D2" s="1"/>
      <c r="E2" s="32"/>
    </row>
    <row r="3" spans="1:6" ht="15.75" x14ac:dyDescent="0.25">
      <c r="A3" s="1" t="s">
        <v>69</v>
      </c>
      <c r="B3" s="29" t="s">
        <v>71</v>
      </c>
      <c r="C3" s="29" t="s">
        <v>70</v>
      </c>
      <c r="D3" s="29" t="s">
        <v>72</v>
      </c>
      <c r="E3" s="29" t="s">
        <v>70</v>
      </c>
      <c r="F3" s="29" t="s">
        <v>72</v>
      </c>
    </row>
    <row r="4" spans="1:6" ht="15.75" x14ac:dyDescent="0.25">
      <c r="A4" s="1"/>
      <c r="B4" s="30">
        <v>43008</v>
      </c>
      <c r="C4" s="30">
        <v>43190</v>
      </c>
      <c r="D4" s="30">
        <v>43281</v>
      </c>
      <c r="E4" s="30">
        <v>43555</v>
      </c>
      <c r="F4" s="34">
        <v>43646</v>
      </c>
    </row>
    <row r="5" spans="1:6" x14ac:dyDescent="0.25">
      <c r="A5" s="26" t="s">
        <v>60</v>
      </c>
      <c r="E5" s="6"/>
    </row>
    <row r="6" spans="1:6" x14ac:dyDescent="0.25">
      <c r="A6" t="s">
        <v>26</v>
      </c>
      <c r="B6" s="12">
        <v>1253749306</v>
      </c>
      <c r="C6" s="12">
        <v>734017452</v>
      </c>
      <c r="D6" s="12">
        <v>1087971877</v>
      </c>
      <c r="E6" s="6">
        <v>481318481</v>
      </c>
      <c r="F6" s="12">
        <v>967004342</v>
      </c>
    </row>
    <row r="7" spans="1:6" x14ac:dyDescent="0.25">
      <c r="A7" s="7" t="s">
        <v>27</v>
      </c>
      <c r="B7" s="12">
        <v>1935146</v>
      </c>
      <c r="C7" s="12">
        <v>1216033</v>
      </c>
      <c r="D7" s="12">
        <v>2409723</v>
      </c>
      <c r="E7" s="12">
        <v>1326321</v>
      </c>
      <c r="F7" s="12">
        <v>2381822</v>
      </c>
    </row>
    <row r="8" spans="1:6" x14ac:dyDescent="0.25">
      <c r="A8" s="7" t="s">
        <v>41</v>
      </c>
      <c r="B8" s="12">
        <v>-622891045</v>
      </c>
      <c r="C8" s="12">
        <v>-197759278</v>
      </c>
      <c r="D8" s="12">
        <v>-454124714</v>
      </c>
      <c r="E8" s="12"/>
      <c r="F8" s="12">
        <v>-565690304</v>
      </c>
    </row>
    <row r="9" spans="1:6" x14ac:dyDescent="0.25">
      <c r="A9" s="7" t="s">
        <v>28</v>
      </c>
      <c r="B9" s="12">
        <v>-579757073</v>
      </c>
      <c r="C9" s="12">
        <v>-169623920</v>
      </c>
      <c r="D9" s="12">
        <v>-434609967</v>
      </c>
      <c r="E9" s="12">
        <v>-177524634</v>
      </c>
      <c r="F9" s="12">
        <v>-394811282</v>
      </c>
    </row>
    <row r="10" spans="1:6" x14ac:dyDescent="0.25">
      <c r="A10" s="7" t="s">
        <v>29</v>
      </c>
      <c r="B10" s="12"/>
      <c r="C10" s="12"/>
      <c r="D10" s="12"/>
      <c r="E10" s="12">
        <v>-285108836</v>
      </c>
    </row>
    <row r="11" spans="1:6" x14ac:dyDescent="0.25">
      <c r="A11" s="7" t="s">
        <v>42</v>
      </c>
      <c r="B11" s="12"/>
      <c r="C11" s="12">
        <v>-7586437</v>
      </c>
      <c r="D11" s="12"/>
      <c r="E11" s="12">
        <v>-4760396</v>
      </c>
    </row>
    <row r="12" spans="1:6" x14ac:dyDescent="0.25">
      <c r="A12" s="3"/>
      <c r="B12" s="13">
        <f t="shared" ref="B12:D12" si="0">SUM(B5:B11)</f>
        <v>53036334</v>
      </c>
      <c r="C12" s="13">
        <f t="shared" si="0"/>
        <v>360263850</v>
      </c>
      <c r="D12" s="13">
        <f t="shared" si="0"/>
        <v>201646919</v>
      </c>
      <c r="E12" s="13">
        <f>SUM(E5:E11)</f>
        <v>15250936</v>
      </c>
      <c r="F12" s="13">
        <f>SUM(F5:F11)</f>
        <v>8884578</v>
      </c>
    </row>
    <row r="13" spans="1:6" x14ac:dyDescent="0.25">
      <c r="B13" s="12"/>
      <c r="C13" s="12"/>
      <c r="D13" s="12"/>
      <c r="E13" s="12"/>
    </row>
    <row r="14" spans="1:6" x14ac:dyDescent="0.25">
      <c r="A14" s="26" t="s">
        <v>61</v>
      </c>
      <c r="B14" s="12"/>
      <c r="C14" s="12"/>
      <c r="D14" s="12"/>
      <c r="E14" s="12"/>
    </row>
    <row r="15" spans="1:6" x14ac:dyDescent="0.25">
      <c r="A15" s="14" t="s">
        <v>1</v>
      </c>
      <c r="B15" s="12">
        <v>-7586375</v>
      </c>
      <c r="C15" s="12">
        <v>-4239794</v>
      </c>
      <c r="D15" s="12">
        <v>-2345786</v>
      </c>
      <c r="E15" s="12">
        <v>-18974485</v>
      </c>
      <c r="F15" s="12">
        <v>-18974485</v>
      </c>
    </row>
    <row r="16" spans="1:6" x14ac:dyDescent="0.25">
      <c r="A16" s="14" t="s">
        <v>79</v>
      </c>
      <c r="B16" s="12">
        <v>-15000000</v>
      </c>
      <c r="C16" s="12">
        <v>-3400000</v>
      </c>
      <c r="D16" s="12">
        <v>6912906</v>
      </c>
      <c r="E16" s="12">
        <v>-26970351</v>
      </c>
      <c r="F16" s="12">
        <v>-43125533</v>
      </c>
    </row>
    <row r="17" spans="1:6" x14ac:dyDescent="0.25">
      <c r="A17" s="14" t="s">
        <v>30</v>
      </c>
      <c r="B17" s="12"/>
      <c r="C17" s="12"/>
      <c r="D17" s="12"/>
      <c r="E17" s="12"/>
      <c r="F17" s="12"/>
    </row>
    <row r="18" spans="1:6" x14ac:dyDescent="0.25">
      <c r="A18" s="14" t="s">
        <v>31</v>
      </c>
      <c r="B18" s="12">
        <v>-6528400</v>
      </c>
      <c r="C18" s="12">
        <v>-5333870</v>
      </c>
      <c r="D18" s="12">
        <v>-9164995</v>
      </c>
      <c r="E18" s="12">
        <v>-5058736</v>
      </c>
      <c r="F18" s="12">
        <v>-9582036</v>
      </c>
    </row>
    <row r="19" spans="1:6" x14ac:dyDescent="0.25">
      <c r="A19" s="14" t="s">
        <v>75</v>
      </c>
      <c r="B19" s="12">
        <v>19276350</v>
      </c>
      <c r="C19" s="12">
        <v>2150460</v>
      </c>
      <c r="D19" s="12">
        <v>1378930</v>
      </c>
      <c r="E19" s="12">
        <v>7622350</v>
      </c>
      <c r="F19" s="12">
        <v>2380920</v>
      </c>
    </row>
    <row r="20" spans="1:6" x14ac:dyDescent="0.25">
      <c r="A20" s="14" t="s">
        <v>76</v>
      </c>
      <c r="B20" s="12">
        <v>-214289146</v>
      </c>
      <c r="C20" s="12">
        <v>-111607414</v>
      </c>
      <c r="D20" s="12">
        <v>-12827031</v>
      </c>
      <c r="E20" s="12">
        <v>-8620981</v>
      </c>
      <c r="F20" s="12">
        <v>-31236792</v>
      </c>
    </row>
    <row r="21" spans="1:6" x14ac:dyDescent="0.25">
      <c r="A21" s="14" t="s">
        <v>77</v>
      </c>
      <c r="B21" s="12">
        <v>6947945</v>
      </c>
      <c r="C21" s="12">
        <v>4384510</v>
      </c>
      <c r="D21" s="12">
        <v>6384510</v>
      </c>
      <c r="E21" s="12">
        <v>1920560</v>
      </c>
      <c r="F21" s="12">
        <v>18677855</v>
      </c>
    </row>
    <row r="22" spans="1:6" x14ac:dyDescent="0.25">
      <c r="A22" s="14" t="s">
        <v>32</v>
      </c>
      <c r="B22" s="12">
        <v>152947429</v>
      </c>
      <c r="C22" s="12">
        <v>11476010</v>
      </c>
      <c r="D22" s="12">
        <v>27687185</v>
      </c>
      <c r="E22" s="12">
        <v>54964092</v>
      </c>
      <c r="F22" s="12">
        <v>118976858</v>
      </c>
    </row>
    <row r="23" spans="1:6" x14ac:dyDescent="0.25">
      <c r="A23" s="14" t="s">
        <v>78</v>
      </c>
      <c r="B23" s="12">
        <v>-20876382</v>
      </c>
      <c r="C23" s="12"/>
      <c r="D23" s="12">
        <v>-4239794</v>
      </c>
      <c r="E23" s="12"/>
      <c r="F23" s="12">
        <v>-6504685</v>
      </c>
    </row>
    <row r="24" spans="1:6" x14ac:dyDescent="0.25">
      <c r="A24" s="14" t="s">
        <v>33</v>
      </c>
      <c r="B24" s="12"/>
      <c r="C24" s="12"/>
      <c r="D24" s="12"/>
      <c r="E24" s="12"/>
      <c r="F24" s="12"/>
    </row>
    <row r="25" spans="1:6" x14ac:dyDescent="0.25">
      <c r="A25" s="3"/>
      <c r="B25" s="13">
        <f>SUM(B15:B24)</f>
        <v>-85108579</v>
      </c>
      <c r="C25" s="13">
        <f>SUM(C15:C24)</f>
        <v>-106570098</v>
      </c>
      <c r="D25" s="13">
        <f>SUM(D15:D24)</f>
        <v>13785925</v>
      </c>
      <c r="E25" s="13">
        <f>SUM(E15:E24)</f>
        <v>4882449</v>
      </c>
      <c r="F25" s="13">
        <f>SUM(F15:F24)</f>
        <v>30612102</v>
      </c>
    </row>
    <row r="26" spans="1:6" x14ac:dyDescent="0.25">
      <c r="B26" s="12"/>
      <c r="C26" s="12"/>
      <c r="D26" s="12"/>
      <c r="E26" s="12"/>
    </row>
    <row r="27" spans="1:6" x14ac:dyDescent="0.25">
      <c r="A27" s="26" t="s">
        <v>62</v>
      </c>
      <c r="B27" s="12"/>
      <c r="C27" s="12"/>
      <c r="D27" s="12"/>
      <c r="E27" s="12"/>
    </row>
    <row r="28" spans="1:6" x14ac:dyDescent="0.25">
      <c r="A28" s="7" t="s">
        <v>43</v>
      </c>
      <c r="B28" s="12"/>
      <c r="C28" s="12"/>
      <c r="D28" s="12"/>
      <c r="E28" s="12"/>
    </row>
    <row r="29" spans="1:6" x14ac:dyDescent="0.25">
      <c r="A29" s="7" t="s">
        <v>44</v>
      </c>
      <c r="B29" s="12">
        <v>46000000</v>
      </c>
      <c r="C29" s="12"/>
      <c r="D29" s="12"/>
      <c r="E29" s="12"/>
    </row>
    <row r="30" spans="1:6" x14ac:dyDescent="0.25">
      <c r="A30" t="s">
        <v>34</v>
      </c>
      <c r="B30" s="12"/>
      <c r="C30" s="12"/>
      <c r="D30" s="12"/>
      <c r="E30" s="12"/>
    </row>
    <row r="31" spans="1:6" x14ac:dyDescent="0.25">
      <c r="A31" s="3"/>
      <c r="B31" s="15">
        <f t="shared" ref="B31:F31" si="1">SUM(B28:B30)</f>
        <v>46000000</v>
      </c>
      <c r="C31" s="15">
        <f t="shared" si="1"/>
        <v>0</v>
      </c>
      <c r="D31" s="15">
        <f t="shared" si="1"/>
        <v>0</v>
      </c>
      <c r="E31" s="15">
        <f t="shared" si="1"/>
        <v>0</v>
      </c>
      <c r="F31" s="15">
        <f t="shared" si="1"/>
        <v>0</v>
      </c>
    </row>
    <row r="32" spans="1:6" x14ac:dyDescent="0.25">
      <c r="B32" s="12"/>
      <c r="C32" s="12"/>
      <c r="D32" s="12"/>
      <c r="E32" s="12"/>
    </row>
    <row r="33" spans="1:6" x14ac:dyDescent="0.25">
      <c r="A33" s="3" t="s">
        <v>63</v>
      </c>
      <c r="B33" s="16">
        <f>B12+B25+B31</f>
        <v>13927755</v>
      </c>
      <c r="C33" s="16">
        <f>C12+C25+C31</f>
        <v>253693752</v>
      </c>
      <c r="D33" s="16">
        <f>D12+D25+D31</f>
        <v>215432844</v>
      </c>
      <c r="E33" s="16">
        <f>E12+E25+E31</f>
        <v>20133385</v>
      </c>
      <c r="F33" s="16">
        <f>F12+F25+F31</f>
        <v>39496680</v>
      </c>
    </row>
    <row r="34" spans="1:6" x14ac:dyDescent="0.25">
      <c r="A34" s="28" t="s">
        <v>64</v>
      </c>
      <c r="B34" s="12">
        <v>1934913765</v>
      </c>
      <c r="C34" s="12">
        <v>1923952842</v>
      </c>
      <c r="D34" s="12">
        <v>1923952842</v>
      </c>
      <c r="E34" s="12">
        <v>2060478943</v>
      </c>
      <c r="F34" s="12">
        <v>2060478943</v>
      </c>
    </row>
    <row r="35" spans="1:6" x14ac:dyDescent="0.25">
      <c r="A35" s="26" t="s">
        <v>65</v>
      </c>
      <c r="B35" s="16">
        <f t="shared" ref="B35:F35" si="2">B33+B34</f>
        <v>1948841520</v>
      </c>
      <c r="C35" s="16">
        <f t="shared" si="2"/>
        <v>2177646594</v>
      </c>
      <c r="D35" s="16">
        <f t="shared" si="2"/>
        <v>2139385686</v>
      </c>
      <c r="E35" s="16">
        <f t="shared" si="2"/>
        <v>2080612328</v>
      </c>
      <c r="F35" s="16">
        <f t="shared" si="2"/>
        <v>2099975623</v>
      </c>
    </row>
    <row r="36" spans="1:6" x14ac:dyDescent="0.25">
      <c r="B36" s="3"/>
      <c r="C36" s="3"/>
      <c r="D36" s="3"/>
      <c r="E36" s="3"/>
    </row>
    <row r="38" spans="1:6" x14ac:dyDescent="0.25">
      <c r="A38" s="26" t="s">
        <v>66</v>
      </c>
      <c r="B38" s="8">
        <f>B12/('1'!B35/10)</f>
        <v>1.9119646683151892</v>
      </c>
      <c r="C38" s="8">
        <f>C12/('1'!C35/10)</f>
        <v>12.9875445854007</v>
      </c>
      <c r="D38" s="8">
        <f>D12/('1'!D35/10)</f>
        <v>7.2693897847957372</v>
      </c>
      <c r="E38" s="8">
        <f>E12/('1'!E35/10)</f>
        <v>0.52865157267830132</v>
      </c>
      <c r="F38" s="8">
        <f>F12/('1'!F35/10)</f>
        <v>0.30797100796193999</v>
      </c>
    </row>
    <row r="39" spans="1:6" x14ac:dyDescent="0.25">
      <c r="A39" s="26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2020-04-12T14:20:34Z</dcterms:modified>
</cp:coreProperties>
</file>