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3" i="1"/>
  <c r="D13" i="1"/>
  <c r="E13" i="1"/>
  <c r="F13" i="1"/>
  <c r="B13" i="1"/>
  <c r="G7" i="5" l="1"/>
  <c r="G8" i="5"/>
  <c r="G9" i="5"/>
  <c r="I45" i="1" l="1"/>
  <c r="G33" i="3"/>
  <c r="G10" i="2"/>
  <c r="G45" i="1"/>
  <c r="H12" i="3"/>
  <c r="H15" i="3"/>
  <c r="H45" i="1"/>
  <c r="I13" i="1"/>
  <c r="H13" i="1"/>
  <c r="H10" i="2"/>
  <c r="I10" i="2"/>
  <c r="H8" i="2"/>
  <c r="I8" i="2"/>
  <c r="H48" i="1"/>
  <c r="I48" i="1"/>
  <c r="H37" i="1"/>
  <c r="H47" i="1" s="1"/>
  <c r="I37" i="1"/>
  <c r="I47" i="1" s="1"/>
  <c r="H29" i="1"/>
  <c r="I29" i="1"/>
  <c r="H23" i="1"/>
  <c r="I23" i="1"/>
  <c r="H7" i="1"/>
  <c r="H19" i="1" s="1"/>
  <c r="I7" i="1"/>
  <c r="H28" i="3"/>
  <c r="I28" i="3"/>
  <c r="I20" i="3"/>
  <c r="H30" i="3"/>
  <c r="H33" i="3" s="1"/>
  <c r="I12" i="3"/>
  <c r="I35" i="3" s="1"/>
  <c r="I15" i="2" l="1"/>
  <c r="I21" i="2" s="1"/>
  <c r="I23" i="2" s="1"/>
  <c r="I27" i="2" s="1"/>
  <c r="I29" i="2" s="1"/>
  <c r="I35" i="1"/>
  <c r="I19" i="1"/>
  <c r="I30" i="3"/>
  <c r="I33" i="3" s="1"/>
  <c r="H35" i="3"/>
  <c r="H15" i="2"/>
  <c r="H21" i="2" s="1"/>
  <c r="H23" i="2" s="1"/>
  <c r="H27" i="2" s="1"/>
  <c r="H29" i="2" s="1"/>
  <c r="H35" i="1"/>
  <c r="D48" i="1" l="1"/>
  <c r="B48" i="1"/>
  <c r="E48" i="1"/>
  <c r="F48" i="1"/>
  <c r="G48" i="1"/>
  <c r="C48" i="1"/>
  <c r="G10" i="5" l="1"/>
  <c r="B28" i="3"/>
  <c r="C28" i="3"/>
  <c r="D28" i="3"/>
  <c r="E28" i="3"/>
  <c r="B20" i="3"/>
  <c r="C20" i="3"/>
  <c r="D20" i="3"/>
  <c r="E20" i="3"/>
  <c r="B12" i="3"/>
  <c r="C12" i="3"/>
  <c r="D12" i="3"/>
  <c r="E12" i="3"/>
  <c r="C10" i="2"/>
  <c r="E10" i="2"/>
  <c r="D10" i="2"/>
  <c r="F10" i="2"/>
  <c r="B10" i="2"/>
  <c r="F8" i="2"/>
  <c r="G8" i="2"/>
  <c r="F29" i="1"/>
  <c r="G29" i="1"/>
  <c r="F23" i="1"/>
  <c r="G23" i="1"/>
  <c r="G15" i="2" l="1"/>
  <c r="G21" i="2" s="1"/>
  <c r="C35" i="3"/>
  <c r="E30" i="3"/>
  <c r="B35" i="3"/>
  <c r="D35" i="3"/>
  <c r="F15" i="2"/>
  <c r="F10" i="5"/>
  <c r="D30" i="3"/>
  <c r="B30" i="3"/>
  <c r="C30" i="3"/>
  <c r="E35" i="3"/>
  <c r="G12" i="3"/>
  <c r="G37" i="1"/>
  <c r="G7" i="1"/>
  <c r="E7" i="1"/>
  <c r="F7" i="1"/>
  <c r="E37" i="1"/>
  <c r="F37" i="1"/>
  <c r="E23" i="1"/>
  <c r="E8" i="2"/>
  <c r="D8" i="2"/>
  <c r="C8" i="2"/>
  <c r="B8" i="2"/>
  <c r="F28" i="3"/>
  <c r="G28" i="3"/>
  <c r="F20" i="3"/>
  <c r="G20" i="3"/>
  <c r="F12" i="3"/>
  <c r="F30" i="3" s="1"/>
  <c r="D29" i="1"/>
  <c r="B29" i="1"/>
  <c r="E29" i="1"/>
  <c r="F35" i="1"/>
  <c r="C29" i="1"/>
  <c r="D23" i="1"/>
  <c r="B23" i="1"/>
  <c r="C23" i="1"/>
  <c r="D37" i="1"/>
  <c r="B37" i="1"/>
  <c r="C37" i="1"/>
  <c r="D7" i="1"/>
  <c r="B7" i="1"/>
  <c r="C7" i="1"/>
  <c r="F35" i="3" l="1"/>
  <c r="B33" i="3"/>
  <c r="D33" i="3"/>
  <c r="E33" i="3"/>
  <c r="C33" i="3"/>
  <c r="D15" i="2"/>
  <c r="E15" i="2"/>
  <c r="E21" i="2" s="1"/>
  <c r="C15" i="2"/>
  <c r="F12" i="5"/>
  <c r="B10" i="5"/>
  <c r="E10" i="5"/>
  <c r="C10" i="5"/>
  <c r="C19" i="1"/>
  <c r="D10" i="5"/>
  <c r="D9" i="5"/>
  <c r="F9" i="5"/>
  <c r="B9" i="5"/>
  <c r="D47" i="1"/>
  <c r="C9" i="5"/>
  <c r="E9" i="5"/>
  <c r="G35" i="3"/>
  <c r="B15" i="2"/>
  <c r="F21" i="2"/>
  <c r="C47" i="1"/>
  <c r="E19" i="1"/>
  <c r="C35" i="1"/>
  <c r="F45" i="1"/>
  <c r="E35" i="1"/>
  <c r="B47" i="1"/>
  <c r="D35" i="1"/>
  <c r="G19" i="1"/>
  <c r="G47" i="1"/>
  <c r="G30" i="3"/>
  <c r="B19" i="1"/>
  <c r="D19" i="1"/>
  <c r="B35" i="1"/>
  <c r="E47" i="1"/>
  <c r="F19" i="1"/>
  <c r="G35" i="1"/>
  <c r="F47" i="1"/>
  <c r="F33" i="3" l="1"/>
  <c r="E12" i="5"/>
  <c r="F23" i="2"/>
  <c r="B21" i="2"/>
  <c r="G12" i="5"/>
  <c r="B12" i="5"/>
  <c r="D21" i="2"/>
  <c r="D12" i="5"/>
  <c r="C12" i="5"/>
  <c r="C21" i="2"/>
  <c r="C23" i="2" s="1"/>
  <c r="E45" i="1"/>
  <c r="C45" i="1"/>
  <c r="D45" i="1"/>
  <c r="B45" i="1"/>
  <c r="E23" i="2"/>
  <c r="G23" i="2"/>
  <c r="G27" i="2" l="1"/>
  <c r="G29" i="2" s="1"/>
  <c r="D23" i="2"/>
  <c r="E27" i="2"/>
  <c r="C27" i="2"/>
  <c r="F27" i="2"/>
  <c r="B23" i="2"/>
  <c r="D27" i="2" l="1"/>
  <c r="E29" i="2"/>
  <c r="B27" i="2"/>
  <c r="C11" i="5"/>
  <c r="C8" i="5"/>
  <c r="C13" i="5"/>
  <c r="C7" i="5"/>
  <c r="D11" i="5"/>
  <c r="D13" i="5"/>
  <c r="F11" i="5"/>
  <c r="F8" i="5"/>
  <c r="F13" i="5"/>
  <c r="F7" i="5"/>
  <c r="E11" i="5"/>
  <c r="E8" i="5"/>
  <c r="E13" i="5"/>
  <c r="E7" i="5"/>
  <c r="F29" i="2"/>
  <c r="C29" i="2"/>
  <c r="D29" i="2" l="1"/>
  <c r="D8" i="5"/>
  <c r="D7" i="5"/>
  <c r="B11" i="5"/>
  <c r="B8" i="5"/>
  <c r="B13" i="5"/>
  <c r="B7" i="5"/>
  <c r="B29" i="2"/>
  <c r="G13" i="5" l="1"/>
  <c r="G11" i="5"/>
</calcChain>
</file>

<file path=xl/sharedStrings.xml><?xml version="1.0" encoding="utf-8"?>
<sst xmlns="http://schemas.openxmlformats.org/spreadsheetml/2006/main" count="127" uniqueCount="92">
  <si>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</si>
  <si>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</si>
  <si>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</si>
  <si>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</si>
  <si>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</si>
  <si>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</si>
  <si>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</si>
  <si>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Deferred Tax Liability</t>
  </si>
  <si>
    <t>Gross Profit</t>
  </si>
  <si>
    <t>Operating Profit</t>
  </si>
  <si>
    <t>Cost of goods sold</t>
  </si>
  <si>
    <t>Financial charges</t>
  </si>
  <si>
    <t>Inventories</t>
  </si>
  <si>
    <t>Accounts Receivable</t>
  </si>
  <si>
    <t>Advances, Deposits &amp; Pre-Payments</t>
  </si>
  <si>
    <t>Less: Workers profit Participation Fund</t>
  </si>
  <si>
    <t>Collection from Turnover and Other Income</t>
  </si>
  <si>
    <t>Payment Costs and Expenses</t>
  </si>
  <si>
    <t>Investment in Shares</t>
  </si>
  <si>
    <t>Capital Work in Progress</t>
  </si>
  <si>
    <t>Revaluation Surplus on Property, Plant and Equipment</t>
  </si>
  <si>
    <t>Fair Value Loss on Investment in Shares</t>
  </si>
  <si>
    <t>Long Term Loans - Net-off Current Matuirity(Secured)</t>
  </si>
  <si>
    <t>Gratuity Payable</t>
  </si>
  <si>
    <t>Short Term Loans from Banks (Secured)</t>
  </si>
  <si>
    <t>Long Term Loans-Current Matuirity (Secured)</t>
  </si>
  <si>
    <t>Creditors, Accruals and Other Payables</t>
  </si>
  <si>
    <t>Other Income</t>
  </si>
  <si>
    <t>Administrative Expenses</t>
  </si>
  <si>
    <t>Selling &amp; Distribution Expenses</t>
  </si>
  <si>
    <t>Income Tax Income/(Expense)</t>
  </si>
  <si>
    <t>Property, Plant and Equipment acquired</t>
  </si>
  <si>
    <t>Disposal of Vehicles</t>
  </si>
  <si>
    <t>Addition of Capital Work in Progress</t>
  </si>
  <si>
    <t>Gratuity Payment</t>
  </si>
  <si>
    <t>Long Term Loan (unsecured)</t>
  </si>
  <si>
    <t>Loss on Sale of Shares</t>
  </si>
  <si>
    <t>Interest paid</t>
  </si>
  <si>
    <t>Income-Tax paid and /or deducted at sources</t>
  </si>
  <si>
    <t>Short Term Loan (decreased)</t>
  </si>
  <si>
    <t>Sales of Shares</t>
  </si>
  <si>
    <t>Income Tax Payable</t>
  </si>
  <si>
    <t>Exchange Loss</t>
  </si>
  <si>
    <t>Long Term Loan increased/decreased</t>
  </si>
  <si>
    <t>Short Term Loan increased/decreased</t>
  </si>
  <si>
    <t>Dividend Paid</t>
  </si>
  <si>
    <t>Long Term Loan Paid to a Related Party</t>
  </si>
  <si>
    <t>SP CERAMICS LIMITED</t>
  </si>
  <si>
    <t>Current Ratio</t>
  </si>
  <si>
    <t>Operating Margin</t>
  </si>
  <si>
    <t>Net Margin</t>
  </si>
  <si>
    <t>Decrease in Loan</t>
  </si>
  <si>
    <t>Debt to Equity</t>
  </si>
  <si>
    <t>Quarter 2</t>
  </si>
  <si>
    <t>Quarter 3</t>
  </si>
  <si>
    <t>Quarter 1</t>
  </si>
  <si>
    <t>Accumulated Loss</t>
  </si>
  <si>
    <t>Debtors</t>
  </si>
  <si>
    <t>Long Term investment</t>
  </si>
  <si>
    <t>Deferred Tax Income/(Expenses</t>
  </si>
  <si>
    <t>Balance Sheet</t>
  </si>
  <si>
    <t>As at quarter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</si>
  <si>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</si>
  <si>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</si>
  <si>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</si>
  <si>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</si>
  <si>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</si>
  <si>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</si>
  <si>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</si>
  <si>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</si>
  <si>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</si>
  <si>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</si>
  <si>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</si>
  <si>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</si>
  <si>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</si>
  <si>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</si>
  <si>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</si>
  <si>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</si>
  <si>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</si>
  <si>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</si>
  <si>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Investment Activities</t>
  </si>
  <si>
    <t>Net Cash Flows - Operating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</si>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</sst>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1" fillId="0" borderId="2" xfId="0" applyNumberFormat="1" applyFont="1" applyBorder="1"/>
    <xf numFmtId="15" fontId="2" fillId="0" borderId="0" xfId="0" applyNumberFormat="1" applyFont="1"/>
    <xf numFmtId="3" fontId="1" fillId="0" borderId="1" xfId="0" applyNumberFormat="1" applyFont="1" applyBorder="1"/>
    <xf numFmtId="3" fontId="1" fillId="0" borderId="4" xfId="0" applyNumberFormat="1" applyFont="1" applyBorder="1"/>
    <xf numFmtId="2" fontId="1" fillId="0" borderId="3" xfId="0" applyNumberFormat="1" applyFont="1" applyBorder="1"/>
    <xf numFmtId="3" fontId="0" fillId="0" borderId="0" xfId="0" applyNumberFormat="1" applyFont="1" applyBorder="1"/>
    <xf numFmtId="3" fontId="0" fillId="0" borderId="1" xfId="0" applyNumberFormat="1" applyFont="1" applyBorder="1"/>
    <xf numFmtId="3" fontId="0" fillId="0" borderId="0" xfId="0" applyNumberFormat="1" applyFill="1" applyBorder="1"/>
    <xf numFmtId="41" fontId="0" fillId="0" borderId="0" xfId="0" applyNumberFormat="1" applyBorder="1"/>
    <xf numFmtId="9" fontId="0" fillId="0" borderId="0" xfId="1" applyFont="1"/>
    <xf numFmtId="9" fontId="2" fillId="0" borderId="0" xfId="1" applyFont="1"/>
    <xf numFmtId="4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right"/>
    </xf>
    <xf numFmtId="9" fontId="1" fillId="0" borderId="0" xfId="1" applyFont="1" applyAlignment="1">
      <alignment horizontal="right"/>
    </xf>
    <xf numFmtId="15" fontId="2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  <xf numFmtId="43" fontId="1" fillId="0" borderId="3" xfId="2" applyFont="1" applyBorder="1"/>
    <xf numFmtId="0" fontId="0" fillId="0" borderId="0" xfId="0" applyAlignment="1">
      <alignment horizontal="right"/>
    </xf>
    <xf numFmtId="43" fontId="1" fillId="0" borderId="0" xfId="2" applyFont="1" applyBorder="1"/>
    <xf numFmtId="9" fontId="0" fillId="0" borderId="0" xfId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Alignment="1">
      <alignment wrapText="1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3" fontId="1" fillId="2" borderId="2" xfId="0" applyNumberFormat="1" applyFont="1" applyFill="1" applyBorder="1"/>
    <xf numFmtId="2" fontId="1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0" xfId="0" applyFill="1"/>
    <xf numFmtId="9" fontId="0" fillId="0" borderId="0" xfId="1" applyFont="1" applyFill="1"/>
    <xf numFmtId="9" fontId="2" fillId="0" borderId="0" xfId="1" applyFont="1" applyFill="1"/>
    <xf numFmtId="0" fontId="1" fillId="0" borderId="0" xfId="0" applyFont="1" applyFill="1" applyAlignment="1">
      <alignment horizontal="right"/>
    </xf>
    <xf numFmtId="15" fontId="1" fillId="0" borderId="0" xfId="0" applyNumberFormat="1" applyFont="1" applyFill="1" applyAlignment="1">
      <alignment horizontal="right"/>
    </xf>
    <xf numFmtId="3" fontId="0" fillId="0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1" xfId="0" applyNumberFormat="1" applyFill="1" applyBorder="1"/>
    <xf numFmtId="3" fontId="1" fillId="0" borderId="0" xfId="0" applyNumberFormat="1" applyFont="1" applyFill="1" applyBorder="1"/>
    <xf numFmtId="3" fontId="1" fillId="0" borderId="1" xfId="0" applyNumberFormat="1" applyFont="1" applyFill="1" applyBorder="1"/>
    <xf numFmtId="3" fontId="1" fillId="0" borderId="2" xfId="0" applyNumberFormat="1" applyFont="1" applyFill="1" applyBorder="1"/>
    <xf numFmtId="43" fontId="1" fillId="0" borderId="3" xfId="2" applyFont="1" applyFill="1" applyBorder="1"/>
    <xf numFmtId="41" fontId="0" fillId="0" borderId="0" xfId="0" applyNumberFormat="1" applyFill="1"/>
    <xf numFmtId="0" fontId="0" fillId="0" borderId="0" xfId="0" applyFill="1" applyBorder="1"/>
    <xf numFmtId="2" fontId="1" fillId="0" borderId="3" xfId="0" applyNumberFormat="1" applyFont="1" applyFill="1" applyBorder="1"/>
    <xf numFmtId="0" fontId="6" fillId="0" borderId="0" xfId="0" applyFont="1" applyFill="1"/>
    <xf numFmtId="0" fontId="7" fillId="0" borderId="0" xfId="0" applyFont="1" applyFill="1" applyAlignment="1">
      <alignment horizontal="right"/>
    </xf>
    <xf numFmtId="15" fontId="7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7" fillId="0" borderId="0" xfId="0" applyNumberFormat="1" applyFont="1" applyFill="1" applyBorder="1"/>
    <xf numFmtId="0" fontId="6" fillId="0" borderId="0" xfId="0" applyFont="1" applyFill="1" applyBorder="1"/>
    <xf numFmtId="3" fontId="7" fillId="0" borderId="0" xfId="0" applyNumberFormat="1" applyFont="1" applyFill="1"/>
    <xf numFmtId="43" fontId="7" fillId="0" borderId="0" xfId="2" applyFont="1" applyFill="1" applyBorder="1"/>
    <xf numFmtId="9" fontId="0" fillId="0" borderId="0" xfId="1" applyFont="1" applyBorder="1"/>
    <xf numFmtId="0" fontId="1" fillId="0" borderId="0" xfId="0" applyFont="1" applyBorder="1" applyAlignment="1">
      <alignment horizontal="right"/>
    </xf>
    <xf numFmtId="15" fontId="1" fillId="0" borderId="0" xfId="0" applyNumberFormat="1" applyFont="1" applyBorder="1" applyAlignment="1">
      <alignment horizontal="right"/>
    </xf>
    <xf numFmtId="2" fontId="1" fillId="0" borderId="4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:G13"/>
    </sheetView>
  </sheetViews>
  <sheetFormatPr defaultRowHeight="15" x14ac:dyDescent="0.25"/>
  <cols>
    <col min="1" max="1" width="38.28515625" customWidth="1"/>
    <col min="2" max="2" width="17" customWidth="1"/>
    <col min="3" max="3" width="13.85546875" bestFit="1" customWidth="1"/>
    <col min="4" max="4" width="15.5703125" style="46" customWidth="1"/>
    <col min="5" max="5" width="16.140625" customWidth="1"/>
    <col min="6" max="6" width="12.7109375" bestFit="1" customWidth="1"/>
    <col min="7" max="7" width="12.7109375" style="48" bestFit="1" customWidth="1"/>
    <col min="8" max="8" width="13" customWidth="1"/>
    <col min="9" max="9" width="13.42578125" customWidth="1"/>
  </cols>
  <sheetData>
    <row r="1" spans="1:12" ht="15.75" x14ac:dyDescent="0.25">
      <c r="A1" s="3" t="s">
        <v>47</v>
      </c>
      <c r="B1" s="21"/>
      <c r="C1" s="21"/>
      <c r="D1" s="74"/>
      <c r="E1" s="21"/>
      <c r="F1" s="21"/>
    </row>
    <row r="2" spans="1:12" ht="15.75" x14ac:dyDescent="0.25">
      <c r="A2" s="3" t="s">
        <v>60</v>
      </c>
      <c r="B2" s="21"/>
      <c r="C2" s="21"/>
      <c r="D2" s="74"/>
      <c r="E2" s="21"/>
      <c r="F2" s="21"/>
    </row>
    <row r="3" spans="1:12" ht="15.75" x14ac:dyDescent="0.25">
      <c r="A3" s="3" t="s">
        <v>61</v>
      </c>
      <c r="B3" s="33"/>
      <c r="C3" s="21"/>
      <c r="D3" s="74"/>
      <c r="E3" s="21"/>
      <c r="F3" s="21"/>
      <c r="G3" s="34"/>
    </row>
    <row r="4" spans="1:12" x14ac:dyDescent="0.25">
      <c r="B4" s="26" t="s">
        <v>54</v>
      </c>
      <c r="C4" s="27" t="s">
        <v>55</v>
      </c>
      <c r="D4" s="75" t="s">
        <v>53</v>
      </c>
      <c r="E4" s="26" t="s">
        <v>55</v>
      </c>
      <c r="F4" s="26" t="s">
        <v>53</v>
      </c>
      <c r="G4" s="51" t="s">
        <v>54</v>
      </c>
      <c r="H4" s="26" t="s">
        <v>55</v>
      </c>
      <c r="I4" s="26" t="s">
        <v>53</v>
      </c>
    </row>
    <row r="5" spans="1:12" x14ac:dyDescent="0.25">
      <c r="B5" s="29">
        <v>42825</v>
      </c>
      <c r="C5" s="29">
        <v>43008</v>
      </c>
      <c r="D5" s="76">
        <v>43100</v>
      </c>
      <c r="E5" s="29">
        <v>43373</v>
      </c>
      <c r="F5" s="29">
        <v>43465</v>
      </c>
      <c r="G5" s="52">
        <v>43555</v>
      </c>
      <c r="H5" s="29">
        <v>43738</v>
      </c>
      <c r="I5" s="29">
        <v>43830</v>
      </c>
    </row>
    <row r="6" spans="1:12" x14ac:dyDescent="0.25">
      <c r="A6" s="37" t="s">
        <v>0</v>
      </c>
      <c r="B6" s="36"/>
      <c r="D6" s="9"/>
      <c r="G6" s="36"/>
    </row>
    <row r="7" spans="1:12" x14ac:dyDescent="0.25">
      <c r="A7" s="38" t="s">
        <v>1</v>
      </c>
      <c r="B7" s="4">
        <f>SUM(B8:B11)</f>
        <v>5561583107</v>
      </c>
      <c r="C7" s="4">
        <f t="shared" ref="C7:I7" si="0">SUM(C8:C11)</f>
        <v>5524615000</v>
      </c>
      <c r="D7" s="11">
        <f t="shared" si="0"/>
        <v>5506109000</v>
      </c>
      <c r="E7" s="4">
        <f t="shared" si="0"/>
        <v>5409993000</v>
      </c>
      <c r="F7" s="4">
        <f>SUM(F8:F11)</f>
        <v>5384937000</v>
      </c>
      <c r="G7" s="54">
        <f t="shared" si="0"/>
        <v>5349095000</v>
      </c>
      <c r="H7" s="4">
        <f t="shared" si="0"/>
        <v>5284441000</v>
      </c>
      <c r="I7" s="4">
        <f t="shared" si="0"/>
        <v>5238529000</v>
      </c>
    </row>
    <row r="8" spans="1:12" x14ac:dyDescent="0.25">
      <c r="A8" t="s">
        <v>2</v>
      </c>
      <c r="B8" s="1">
        <v>3987582948</v>
      </c>
      <c r="C8" s="8">
        <v>3946677000</v>
      </c>
      <c r="D8" s="10">
        <v>3924173000</v>
      </c>
      <c r="E8" s="1">
        <v>5347894000</v>
      </c>
      <c r="F8" s="1">
        <v>5323523000</v>
      </c>
      <c r="G8" s="53">
        <v>5290339000</v>
      </c>
      <c r="H8" s="1">
        <v>5235949000</v>
      </c>
      <c r="I8" s="1">
        <v>5202509000</v>
      </c>
    </row>
    <row r="9" spans="1:12" x14ac:dyDescent="0.25">
      <c r="A9" t="s">
        <v>18</v>
      </c>
      <c r="B9" s="1">
        <v>0</v>
      </c>
      <c r="C9" s="8">
        <v>73409000</v>
      </c>
      <c r="D9" s="10">
        <v>0</v>
      </c>
      <c r="E9" s="1">
        <v>62099000</v>
      </c>
      <c r="F9" s="1">
        <v>61414000</v>
      </c>
      <c r="L9" s="47"/>
    </row>
    <row r="10" spans="1:12" x14ac:dyDescent="0.25">
      <c r="A10" t="s">
        <v>19</v>
      </c>
      <c r="B10" s="1">
        <v>1498101217</v>
      </c>
      <c r="C10" s="1">
        <v>1504529000</v>
      </c>
      <c r="D10" s="10">
        <v>1504673000</v>
      </c>
      <c r="E10" s="1">
        <v>0</v>
      </c>
      <c r="F10" s="1">
        <v>0</v>
      </c>
    </row>
    <row r="11" spans="1:12" x14ac:dyDescent="0.25">
      <c r="A11" t="s">
        <v>58</v>
      </c>
      <c r="B11" s="1">
        <v>75898942</v>
      </c>
      <c r="C11" s="1">
        <v>0</v>
      </c>
      <c r="D11" s="10">
        <v>77263000</v>
      </c>
      <c r="E11" s="1">
        <v>0</v>
      </c>
      <c r="F11" s="1">
        <v>0</v>
      </c>
      <c r="G11" s="53">
        <v>58756000</v>
      </c>
      <c r="H11" s="1">
        <v>48492000</v>
      </c>
      <c r="I11" s="1">
        <v>36020000</v>
      </c>
    </row>
    <row r="12" spans="1:12" x14ac:dyDescent="0.25">
      <c r="C12" s="1"/>
      <c r="D12" s="9"/>
      <c r="F12" s="1"/>
    </row>
    <row r="13" spans="1:12" x14ac:dyDescent="0.25">
      <c r="A13" s="38" t="s">
        <v>3</v>
      </c>
      <c r="B13" s="54">
        <f>SUM(B14:B18)</f>
        <v>919994736</v>
      </c>
      <c r="C13" s="54">
        <f t="shared" ref="C13:G13" si="1">SUM(C14:C18)</f>
        <v>922434000</v>
      </c>
      <c r="D13" s="57">
        <f t="shared" si="1"/>
        <v>966330000</v>
      </c>
      <c r="E13" s="54">
        <f t="shared" si="1"/>
        <v>1049061000</v>
      </c>
      <c r="F13" s="54">
        <f t="shared" si="1"/>
        <v>1124998000</v>
      </c>
      <c r="G13" s="54">
        <f t="shared" si="1"/>
        <v>1225632000</v>
      </c>
      <c r="H13" s="4">
        <f>SUM(H14:H18)</f>
        <v>1269190000</v>
      </c>
      <c r="I13" s="4">
        <f>SUM(I14:I18)</f>
        <v>1303400000</v>
      </c>
    </row>
    <row r="14" spans="1:12" x14ac:dyDescent="0.25">
      <c r="A14" t="s">
        <v>12</v>
      </c>
      <c r="B14" s="1">
        <v>632336030</v>
      </c>
      <c r="C14" s="1">
        <v>619187000</v>
      </c>
      <c r="D14" s="10">
        <v>639375000</v>
      </c>
      <c r="E14" s="1">
        <v>706504000</v>
      </c>
      <c r="F14" s="1">
        <v>736890000</v>
      </c>
      <c r="G14" s="53">
        <v>790529000</v>
      </c>
      <c r="H14" s="19">
        <v>896925000</v>
      </c>
      <c r="I14" s="1">
        <v>951520000</v>
      </c>
    </row>
    <row r="15" spans="1:12" x14ac:dyDescent="0.25">
      <c r="A15" s="48" t="s">
        <v>57</v>
      </c>
      <c r="B15" s="1">
        <v>140649773</v>
      </c>
      <c r="C15" s="1">
        <v>0</v>
      </c>
      <c r="D15" s="10">
        <v>185820000</v>
      </c>
      <c r="E15" s="1">
        <v>213706000</v>
      </c>
      <c r="F15" s="1">
        <v>254392000</v>
      </c>
      <c r="G15" s="53">
        <v>268543000</v>
      </c>
      <c r="H15" s="19"/>
    </row>
    <row r="16" spans="1:12" x14ac:dyDescent="0.25">
      <c r="A16" t="s">
        <v>14</v>
      </c>
      <c r="B16" s="1">
        <v>138817265</v>
      </c>
      <c r="C16" s="1">
        <v>128942000</v>
      </c>
      <c r="D16" s="10">
        <v>131501000</v>
      </c>
      <c r="E16" s="1">
        <v>111321000</v>
      </c>
      <c r="F16" s="1">
        <v>118260000</v>
      </c>
      <c r="G16" s="53">
        <v>146240000</v>
      </c>
      <c r="H16" s="1">
        <v>136363000</v>
      </c>
      <c r="I16" s="1">
        <v>146827000</v>
      </c>
    </row>
    <row r="17" spans="1:9" x14ac:dyDescent="0.25">
      <c r="A17" t="s">
        <v>4</v>
      </c>
      <c r="B17" s="1">
        <v>8191668</v>
      </c>
      <c r="C17" s="1">
        <v>11170000</v>
      </c>
      <c r="D17" s="10">
        <v>9634000</v>
      </c>
      <c r="E17" s="1">
        <v>17530000</v>
      </c>
      <c r="F17" s="1">
        <v>15456000</v>
      </c>
      <c r="G17" s="53">
        <v>20320000</v>
      </c>
      <c r="H17" s="1">
        <v>8844000</v>
      </c>
      <c r="I17" s="1">
        <v>15419000</v>
      </c>
    </row>
    <row r="18" spans="1:9" x14ac:dyDescent="0.25">
      <c r="A18" t="s">
        <v>13</v>
      </c>
      <c r="B18">
        <v>0</v>
      </c>
      <c r="C18" s="1">
        <v>163135000</v>
      </c>
      <c r="D18" s="10">
        <v>0</v>
      </c>
      <c r="E18">
        <v>0</v>
      </c>
      <c r="F18">
        <v>0</v>
      </c>
      <c r="H18" s="1">
        <v>227058000</v>
      </c>
      <c r="I18" s="1">
        <v>189634000</v>
      </c>
    </row>
    <row r="19" spans="1:9" x14ac:dyDescent="0.25">
      <c r="A19" s="2"/>
      <c r="B19" s="11">
        <f>SUM(B7,B13)</f>
        <v>6481577843</v>
      </c>
      <c r="C19" s="15">
        <f>SUM(C7,C13)+1</f>
        <v>6447049001</v>
      </c>
      <c r="D19" s="11">
        <f t="shared" ref="D19:I19" si="2">SUM(D7,D13)</f>
        <v>6472439000</v>
      </c>
      <c r="E19" s="11">
        <f t="shared" si="2"/>
        <v>6459054000</v>
      </c>
      <c r="F19" s="11">
        <f t="shared" si="2"/>
        <v>6509935000</v>
      </c>
      <c r="G19" s="57">
        <f t="shared" si="2"/>
        <v>6574727000</v>
      </c>
      <c r="H19" s="11">
        <f t="shared" si="2"/>
        <v>6553631000</v>
      </c>
      <c r="I19" s="11">
        <f t="shared" si="2"/>
        <v>6541929000</v>
      </c>
    </row>
    <row r="20" spans="1:9" x14ac:dyDescent="0.25">
      <c r="B20" s="11"/>
      <c r="C20" s="15"/>
      <c r="D20" s="11"/>
      <c r="E20" s="11"/>
      <c r="F20" s="11"/>
      <c r="G20" s="62"/>
    </row>
    <row r="21" spans="1:9" ht="15.75" x14ac:dyDescent="0.25">
      <c r="A21" s="39" t="s">
        <v>62</v>
      </c>
      <c r="D21" s="9"/>
    </row>
    <row r="22" spans="1:9" ht="15.75" x14ac:dyDescent="0.25">
      <c r="A22" s="40" t="s">
        <v>63</v>
      </c>
      <c r="C22" s="1"/>
      <c r="D22" s="9"/>
    </row>
    <row r="23" spans="1:9" x14ac:dyDescent="0.25">
      <c r="A23" s="38" t="s">
        <v>64</v>
      </c>
      <c r="B23" s="4">
        <f>SUM(B24:B27)</f>
        <v>708068514</v>
      </c>
      <c r="C23" s="4">
        <f>SUM(C24:C27)</f>
        <v>737374000</v>
      </c>
      <c r="D23" s="11">
        <f t="shared" ref="D23:I23" si="3">SUM(D24:D27)</f>
        <v>678512000</v>
      </c>
      <c r="E23" s="4">
        <f t="shared" si="3"/>
        <v>524136000</v>
      </c>
      <c r="F23" s="4">
        <f t="shared" si="3"/>
        <v>558395000</v>
      </c>
      <c r="G23" s="54">
        <f t="shared" si="3"/>
        <v>603647000</v>
      </c>
      <c r="H23" s="4">
        <f t="shared" si="3"/>
        <v>498028000</v>
      </c>
      <c r="I23" s="4">
        <f t="shared" si="3"/>
        <v>468405000</v>
      </c>
    </row>
    <row r="24" spans="1:9" x14ac:dyDescent="0.25">
      <c r="A24" s="7" t="s">
        <v>22</v>
      </c>
      <c r="B24" s="1">
        <v>0</v>
      </c>
      <c r="C24" s="8">
        <v>535400000</v>
      </c>
      <c r="D24" s="10">
        <v>475871000</v>
      </c>
      <c r="E24" s="1">
        <v>315962000</v>
      </c>
      <c r="F24" s="1">
        <v>339719000</v>
      </c>
      <c r="H24" s="1">
        <v>282892000</v>
      </c>
      <c r="I24" s="1">
        <v>251367000</v>
      </c>
    </row>
    <row r="25" spans="1:9" x14ac:dyDescent="0.25">
      <c r="A25" s="7" t="s">
        <v>35</v>
      </c>
      <c r="B25" s="1">
        <v>509811290</v>
      </c>
      <c r="C25" s="8">
        <v>0</v>
      </c>
      <c r="D25" s="10">
        <v>0</v>
      </c>
      <c r="E25" s="1">
        <v>0</v>
      </c>
      <c r="F25" s="1">
        <v>0</v>
      </c>
      <c r="G25" s="53">
        <v>379578000</v>
      </c>
    </row>
    <row r="26" spans="1:9" x14ac:dyDescent="0.25">
      <c r="A26" s="7" t="s">
        <v>23</v>
      </c>
      <c r="B26" s="1">
        <v>106006496</v>
      </c>
      <c r="C26" s="8">
        <v>111640000</v>
      </c>
      <c r="D26" s="10">
        <v>113299000</v>
      </c>
      <c r="E26" s="1">
        <v>121990000</v>
      </c>
      <c r="F26" s="1">
        <v>123999000</v>
      </c>
      <c r="G26" s="53">
        <v>125899000</v>
      </c>
      <c r="H26" s="1">
        <v>133664000</v>
      </c>
      <c r="I26" s="1">
        <v>135566000</v>
      </c>
    </row>
    <row r="27" spans="1:9" x14ac:dyDescent="0.25">
      <c r="A27" t="s">
        <v>7</v>
      </c>
      <c r="B27" s="1">
        <v>92250728</v>
      </c>
      <c r="C27" s="1">
        <v>90334000</v>
      </c>
      <c r="D27" s="10">
        <v>89342000</v>
      </c>
      <c r="E27" s="1">
        <v>86184000</v>
      </c>
      <c r="F27" s="1">
        <v>94677000</v>
      </c>
      <c r="G27" s="53">
        <v>98170000</v>
      </c>
      <c r="H27" s="1">
        <v>81472000</v>
      </c>
      <c r="I27" s="1">
        <v>81472000</v>
      </c>
    </row>
    <row r="28" spans="1:9" x14ac:dyDescent="0.25">
      <c r="C28" s="1"/>
      <c r="D28" s="9"/>
    </row>
    <row r="29" spans="1:9" x14ac:dyDescent="0.25">
      <c r="A29" s="38" t="s">
        <v>65</v>
      </c>
      <c r="B29" s="4">
        <f>SUM(B30:B33)</f>
        <v>1647510454</v>
      </c>
      <c r="C29" s="4">
        <f>SUM(C30:C33)</f>
        <v>1533085000</v>
      </c>
      <c r="D29" s="11">
        <f t="shared" ref="D29:I29" si="4">SUM(D30:D33)</f>
        <v>1606871000</v>
      </c>
      <c r="E29" s="4">
        <f t="shared" si="4"/>
        <v>1711816000</v>
      </c>
      <c r="F29" s="4">
        <f t="shared" si="4"/>
        <v>1713149000</v>
      </c>
      <c r="G29" s="54">
        <f t="shared" si="4"/>
        <v>1721630000</v>
      </c>
      <c r="H29" s="4">
        <f t="shared" si="4"/>
        <v>1795232000</v>
      </c>
      <c r="I29" s="4">
        <f t="shared" si="4"/>
        <v>1819686000</v>
      </c>
    </row>
    <row r="30" spans="1:9" x14ac:dyDescent="0.25">
      <c r="A30" t="s">
        <v>24</v>
      </c>
      <c r="B30" s="1">
        <v>704625684</v>
      </c>
      <c r="C30" s="1">
        <v>711496000</v>
      </c>
      <c r="D30" s="10">
        <v>726005000</v>
      </c>
      <c r="E30" s="1">
        <v>782198000</v>
      </c>
      <c r="F30" s="1">
        <v>775704000</v>
      </c>
      <c r="G30" s="53">
        <v>822127000</v>
      </c>
      <c r="H30" s="1">
        <v>776892000</v>
      </c>
      <c r="I30" s="1">
        <v>782490000</v>
      </c>
    </row>
    <row r="31" spans="1:9" x14ac:dyDescent="0.25">
      <c r="A31" t="s">
        <v>25</v>
      </c>
      <c r="B31" s="1">
        <v>197133358</v>
      </c>
      <c r="C31" s="1">
        <v>107031000</v>
      </c>
      <c r="D31" s="10">
        <v>142738000</v>
      </c>
      <c r="E31" s="1">
        <v>245920000</v>
      </c>
      <c r="F31" s="1">
        <v>183301000</v>
      </c>
      <c r="G31" s="53">
        <v>148397000</v>
      </c>
      <c r="H31" s="1">
        <v>200879000</v>
      </c>
      <c r="I31" s="1">
        <v>193452000</v>
      </c>
    </row>
    <row r="32" spans="1:9" x14ac:dyDescent="0.25">
      <c r="A32" t="s">
        <v>26</v>
      </c>
      <c r="B32" s="1">
        <v>745751412</v>
      </c>
      <c r="C32" s="1">
        <v>714558000</v>
      </c>
      <c r="D32" s="10">
        <v>738128000</v>
      </c>
      <c r="E32" s="1">
        <v>683698000</v>
      </c>
      <c r="F32" s="1">
        <v>754144000</v>
      </c>
      <c r="G32" s="53">
        <v>751106000</v>
      </c>
      <c r="H32" s="1">
        <v>817461000</v>
      </c>
      <c r="I32" s="1">
        <v>843744000</v>
      </c>
    </row>
    <row r="33" spans="1:9" x14ac:dyDescent="0.25">
      <c r="A33" s="7" t="s">
        <v>41</v>
      </c>
      <c r="B33" s="1">
        <v>0</v>
      </c>
      <c r="C33" s="1">
        <v>0</v>
      </c>
      <c r="D33" s="10">
        <v>0</v>
      </c>
      <c r="E33" s="1">
        <v>0</v>
      </c>
      <c r="F33" s="1">
        <v>0</v>
      </c>
    </row>
    <row r="34" spans="1:9" x14ac:dyDescent="0.25">
      <c r="A34" s="7"/>
      <c r="B34" s="1"/>
      <c r="C34" s="1"/>
      <c r="D34" s="10"/>
      <c r="E34" s="1"/>
      <c r="F34" s="1"/>
    </row>
    <row r="35" spans="1:9" x14ac:dyDescent="0.25">
      <c r="A35" s="2"/>
      <c r="B35" s="12">
        <f>SUM(B29,B23)</f>
        <v>2355578968</v>
      </c>
      <c r="C35" s="12">
        <f>SUM(C29,C23)</f>
        <v>2270459000</v>
      </c>
      <c r="D35" s="12">
        <f t="shared" ref="D35:I35" si="5">SUM(D29,D23)</f>
        <v>2285383000</v>
      </c>
      <c r="E35" s="12">
        <f t="shared" si="5"/>
        <v>2235952000</v>
      </c>
      <c r="F35" s="12">
        <f t="shared" si="5"/>
        <v>2271544000</v>
      </c>
      <c r="G35" s="59">
        <f t="shared" si="5"/>
        <v>2325277000</v>
      </c>
      <c r="H35" s="12">
        <f t="shared" si="5"/>
        <v>2293260000</v>
      </c>
      <c r="I35" s="12">
        <f t="shared" si="5"/>
        <v>2288091000</v>
      </c>
    </row>
    <row r="36" spans="1:9" x14ac:dyDescent="0.25">
      <c r="A36" s="2"/>
      <c r="B36" s="11"/>
      <c r="C36" s="11"/>
      <c r="D36" s="11"/>
      <c r="E36" s="11"/>
      <c r="F36" s="11"/>
      <c r="G36" s="57"/>
    </row>
    <row r="37" spans="1:9" x14ac:dyDescent="0.25">
      <c r="A37" s="38" t="s">
        <v>66</v>
      </c>
      <c r="B37" s="4">
        <f>SUM(B38:B42)</f>
        <v>4125998874000</v>
      </c>
      <c r="C37" s="4">
        <f t="shared" ref="C37:I37" si="6">SUM(C38:C42)</f>
        <v>4176591000</v>
      </c>
      <c r="D37" s="11">
        <f t="shared" si="6"/>
        <v>4187056000</v>
      </c>
      <c r="E37" s="4">
        <f t="shared" si="6"/>
        <v>4223102000</v>
      </c>
      <c r="F37" s="4">
        <f t="shared" si="6"/>
        <v>4238391000</v>
      </c>
      <c r="G37" s="54">
        <f t="shared" si="6"/>
        <v>4249449000</v>
      </c>
      <c r="H37" s="4">
        <f t="shared" si="6"/>
        <v>4260371000</v>
      </c>
      <c r="I37" s="4">
        <f t="shared" si="6"/>
        <v>4253837000</v>
      </c>
    </row>
    <row r="38" spans="1:9" x14ac:dyDescent="0.25">
      <c r="A38" t="s">
        <v>5</v>
      </c>
      <c r="B38" s="1">
        <v>1469660550000</v>
      </c>
      <c r="C38" s="1">
        <v>1469661000</v>
      </c>
      <c r="D38" s="10">
        <v>1469661000</v>
      </c>
      <c r="E38" s="1">
        <v>1469661000</v>
      </c>
      <c r="F38" s="1">
        <v>1469661000</v>
      </c>
      <c r="G38" s="53">
        <v>1469661000</v>
      </c>
      <c r="H38" s="1">
        <v>1469661000</v>
      </c>
      <c r="I38" s="1">
        <v>1469661000</v>
      </c>
    </row>
    <row r="39" spans="1:9" x14ac:dyDescent="0.25">
      <c r="A39" t="s">
        <v>56</v>
      </c>
      <c r="B39" s="1">
        <v>-221280028000</v>
      </c>
      <c r="C39" s="1">
        <v>0</v>
      </c>
      <c r="D39" s="10">
        <v>-161587000</v>
      </c>
      <c r="E39" s="1">
        <v>-110377000</v>
      </c>
      <c r="F39" s="1">
        <v>-94404000</v>
      </c>
      <c r="G39" s="53">
        <v>-80687000</v>
      </c>
    </row>
    <row r="40" spans="1:9" x14ac:dyDescent="0.25">
      <c r="A40" t="s">
        <v>20</v>
      </c>
      <c r="B40" s="1">
        <v>2966690015000</v>
      </c>
      <c r="C40" s="1">
        <v>2966690000</v>
      </c>
      <c r="D40" s="10">
        <v>2966690000</v>
      </c>
      <c r="E40" s="1">
        <v>2966690000</v>
      </c>
      <c r="F40" s="1">
        <v>2966690000</v>
      </c>
      <c r="G40" s="53">
        <v>2966690000</v>
      </c>
      <c r="H40" s="1">
        <v>2966690000</v>
      </c>
      <c r="I40" s="1">
        <v>2966690000</v>
      </c>
    </row>
    <row r="41" spans="1:9" x14ac:dyDescent="0.25">
      <c r="A41" t="s">
        <v>21</v>
      </c>
      <c r="B41" s="1">
        <v>-89071663000</v>
      </c>
      <c r="C41" s="1">
        <v>-91562000</v>
      </c>
      <c r="D41" s="10">
        <v>-87708000</v>
      </c>
      <c r="E41" s="1">
        <v>-102872000</v>
      </c>
      <c r="F41" s="1">
        <v>-103556000</v>
      </c>
      <c r="G41" s="53">
        <v>-106215000</v>
      </c>
      <c r="H41" s="1">
        <v>-116479000</v>
      </c>
      <c r="I41" s="1">
        <v>-128951000</v>
      </c>
    </row>
    <row r="42" spans="1:9" x14ac:dyDescent="0.25">
      <c r="A42" t="s">
        <v>6</v>
      </c>
      <c r="B42" s="1">
        <v>0</v>
      </c>
      <c r="C42" s="1">
        <v>-168198000</v>
      </c>
      <c r="D42" s="10">
        <v>0</v>
      </c>
      <c r="E42" s="1">
        <v>0</v>
      </c>
      <c r="F42" s="1">
        <v>0</v>
      </c>
      <c r="G42" s="53"/>
      <c r="H42" s="1">
        <v>-59501000</v>
      </c>
      <c r="I42" s="1">
        <v>-53563000</v>
      </c>
    </row>
    <row r="43" spans="1:9" x14ac:dyDescent="0.25">
      <c r="A43" s="2"/>
      <c r="B43" s="11"/>
      <c r="C43" s="11"/>
      <c r="D43" s="11"/>
      <c r="E43" s="11"/>
      <c r="F43" s="11"/>
      <c r="G43" s="57"/>
    </row>
    <row r="44" spans="1:9" x14ac:dyDescent="0.25">
      <c r="A44" s="2"/>
      <c r="C44" s="4"/>
      <c r="D44" s="9"/>
    </row>
    <row r="45" spans="1:9" x14ac:dyDescent="0.25">
      <c r="A45" s="2"/>
      <c r="B45" s="44">
        <f>SUM(B35,B37)+1</f>
        <v>4128354452969</v>
      </c>
      <c r="C45" s="12">
        <f>SUM(C35,C37)</f>
        <v>6447050000</v>
      </c>
      <c r="D45" s="12">
        <f>SUM(D35,D37)</f>
        <v>6472439000</v>
      </c>
      <c r="E45" s="12">
        <f>SUM(E35,E37)</f>
        <v>6459054000</v>
      </c>
      <c r="F45" s="12">
        <f>SUM(F35,F37)</f>
        <v>6509935000</v>
      </c>
      <c r="G45" s="59">
        <f>SUM(G35,G37)+1000</f>
        <v>6574727000</v>
      </c>
      <c r="H45" s="12">
        <f>SUM(H35,H37)</f>
        <v>6553631000</v>
      </c>
      <c r="I45" s="12">
        <f>SUM(I35,I37)+1000</f>
        <v>6541929000</v>
      </c>
    </row>
    <row r="46" spans="1:9" x14ac:dyDescent="0.25">
      <c r="D46" s="9"/>
    </row>
    <row r="47" spans="1:9" x14ac:dyDescent="0.25">
      <c r="A47" s="41" t="s">
        <v>67</v>
      </c>
      <c r="B47" s="16">
        <f>B37/(B38/10)</f>
        <v>28.074502469294696</v>
      </c>
      <c r="C47" s="16">
        <f t="shared" ref="C47:I47" si="7">C37/(C38/10)</f>
        <v>28.418737382294285</v>
      </c>
      <c r="D47" s="77">
        <f t="shared" si="7"/>
        <v>28.489944279667217</v>
      </c>
      <c r="E47" s="45">
        <f t="shared" si="7"/>
        <v>28.735211725697287</v>
      </c>
      <c r="F47" s="16">
        <f t="shared" si="7"/>
        <v>28.839242519193203</v>
      </c>
      <c r="G47" s="63">
        <f t="shared" si="7"/>
        <v>28.914484360679097</v>
      </c>
      <c r="H47" s="16">
        <f t="shared" si="7"/>
        <v>28.988800818692201</v>
      </c>
      <c r="I47" s="16">
        <f t="shared" si="7"/>
        <v>28.944341586256968</v>
      </c>
    </row>
    <row r="48" spans="1:9" x14ac:dyDescent="0.25">
      <c r="A48" s="41" t="s">
        <v>68</v>
      </c>
      <c r="B48">
        <f>B38/10</f>
        <v>146966055000</v>
      </c>
      <c r="C48">
        <f>C38/10</f>
        <v>146966100</v>
      </c>
      <c r="D48" s="9">
        <f t="shared" ref="D48:I48" si="8">D38/10</f>
        <v>146966100</v>
      </c>
      <c r="E48">
        <f t="shared" si="8"/>
        <v>146966100</v>
      </c>
      <c r="F48">
        <f t="shared" si="8"/>
        <v>146966100</v>
      </c>
      <c r="G48" s="48">
        <f t="shared" si="8"/>
        <v>146966100</v>
      </c>
      <c r="H48">
        <f t="shared" si="8"/>
        <v>146966100</v>
      </c>
      <c r="I48">
        <f t="shared" si="8"/>
        <v>146966100</v>
      </c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workbookViewId="0">
      <pane xSplit="1" ySplit="5" topLeftCell="G24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5" x14ac:dyDescent="0.25"/>
  <cols>
    <col min="1" max="1" width="37.42578125" customWidth="1"/>
    <col min="2" max="6" width="15" bestFit="1" customWidth="1"/>
    <col min="7" max="7" width="15" style="48" bestFit="1" customWidth="1"/>
    <col min="8" max="8" width="13" customWidth="1"/>
    <col min="9" max="9" width="12.140625" customWidth="1"/>
    <col min="11" max="11" width="11.140625" bestFit="1" customWidth="1"/>
  </cols>
  <sheetData>
    <row r="1" spans="1:11" ht="15.75" x14ac:dyDescent="0.25">
      <c r="A1" s="3" t="s">
        <v>47</v>
      </c>
      <c r="B1" s="21"/>
      <c r="C1" s="21"/>
      <c r="D1" s="21"/>
      <c r="E1" s="21"/>
      <c r="F1" s="21"/>
      <c r="G1" s="49"/>
    </row>
    <row r="2" spans="1:11" ht="15.75" x14ac:dyDescent="0.25">
      <c r="A2" s="3" t="s">
        <v>69</v>
      </c>
      <c r="B2" s="22"/>
      <c r="C2" s="22"/>
      <c r="D2" s="22"/>
      <c r="E2" s="22"/>
      <c r="F2" s="22"/>
      <c r="G2" s="50"/>
    </row>
    <row r="3" spans="1:11" ht="15.75" x14ac:dyDescent="0.25">
      <c r="A3" s="3" t="s">
        <v>61</v>
      </c>
      <c r="D3" s="36"/>
      <c r="G3" s="36"/>
    </row>
    <row r="4" spans="1:11" ht="15.75" x14ac:dyDescent="0.25">
      <c r="A4" s="3"/>
      <c r="B4" s="27" t="s">
        <v>55</v>
      </c>
      <c r="C4" s="26" t="s">
        <v>53</v>
      </c>
      <c r="D4" s="26" t="s">
        <v>54</v>
      </c>
      <c r="E4" s="26" t="s">
        <v>55</v>
      </c>
      <c r="F4" s="26" t="s">
        <v>53</v>
      </c>
      <c r="G4" s="51" t="s">
        <v>54</v>
      </c>
      <c r="H4" s="26" t="s">
        <v>55</v>
      </c>
      <c r="I4" s="26" t="s">
        <v>53</v>
      </c>
    </row>
    <row r="5" spans="1:11" ht="15.75" x14ac:dyDescent="0.25">
      <c r="A5" s="3"/>
      <c r="B5" s="28">
        <v>43008</v>
      </c>
      <c r="C5" s="29">
        <v>43100</v>
      </c>
      <c r="D5" s="52">
        <v>43190</v>
      </c>
      <c r="E5" s="29">
        <v>43373</v>
      </c>
      <c r="F5" s="29">
        <v>43465</v>
      </c>
      <c r="G5" s="52">
        <v>43555</v>
      </c>
      <c r="H5" s="29">
        <v>43738</v>
      </c>
      <c r="I5" s="29">
        <v>43830</v>
      </c>
    </row>
    <row r="6" spans="1:11" x14ac:dyDescent="0.25">
      <c r="A6" s="41" t="s">
        <v>70</v>
      </c>
      <c r="B6" s="1">
        <v>378922000</v>
      </c>
      <c r="C6" s="1">
        <v>752470000</v>
      </c>
      <c r="D6" s="1">
        <v>398789540</v>
      </c>
      <c r="E6" s="1">
        <v>389467000</v>
      </c>
      <c r="F6" s="1">
        <v>805439000</v>
      </c>
      <c r="G6" s="53">
        <v>1196930000</v>
      </c>
      <c r="H6" s="1">
        <v>341884000</v>
      </c>
      <c r="I6" s="1">
        <v>692017000</v>
      </c>
      <c r="K6" s="1"/>
    </row>
    <row r="7" spans="1:11" x14ac:dyDescent="0.25">
      <c r="A7" t="s">
        <v>10</v>
      </c>
      <c r="B7" s="20">
        <v>290191000</v>
      </c>
      <c r="C7" s="20">
        <v>578506000</v>
      </c>
      <c r="D7" s="20">
        <v>299688268</v>
      </c>
      <c r="E7" s="20">
        <v>310405000</v>
      </c>
      <c r="F7" s="20">
        <v>633879000</v>
      </c>
      <c r="G7" s="19">
        <v>941955000</v>
      </c>
      <c r="H7" s="1">
        <v>273160000</v>
      </c>
      <c r="I7" s="1">
        <v>555673000</v>
      </c>
      <c r="K7" s="1"/>
    </row>
    <row r="8" spans="1:11" x14ac:dyDescent="0.25">
      <c r="A8" s="41" t="s">
        <v>8</v>
      </c>
      <c r="B8" s="4">
        <f t="shared" ref="B8:I8" si="0">B6-B7</f>
        <v>88731000</v>
      </c>
      <c r="C8" s="4">
        <f t="shared" si="0"/>
        <v>173964000</v>
      </c>
      <c r="D8" s="4">
        <f t="shared" si="0"/>
        <v>99101272</v>
      </c>
      <c r="E8" s="4">
        <f t="shared" si="0"/>
        <v>79062000</v>
      </c>
      <c r="F8" s="4">
        <f t="shared" si="0"/>
        <v>171560000</v>
      </c>
      <c r="G8" s="54">
        <f t="shared" si="0"/>
        <v>254975000</v>
      </c>
      <c r="H8" s="4">
        <f t="shared" si="0"/>
        <v>68724000</v>
      </c>
      <c r="I8" s="4">
        <f t="shared" si="0"/>
        <v>136344000</v>
      </c>
      <c r="K8" s="1"/>
    </row>
    <row r="9" spans="1:11" x14ac:dyDescent="0.25">
      <c r="A9" s="2"/>
      <c r="B9" s="4"/>
      <c r="C9" s="4"/>
      <c r="F9" s="4"/>
      <c r="G9" s="54"/>
      <c r="K9" s="1"/>
    </row>
    <row r="10" spans="1:11" x14ac:dyDescent="0.25">
      <c r="A10" s="41" t="s">
        <v>71</v>
      </c>
      <c r="B10" s="4">
        <f t="shared" ref="B10:I10" si="1">SUM(B11:B13)</f>
        <v>-28820000</v>
      </c>
      <c r="C10" s="4">
        <f>SUM(C11:C13)</f>
        <v>60539000</v>
      </c>
      <c r="D10" s="4">
        <f>SUM(D11:D13)</f>
        <v>28085406</v>
      </c>
      <c r="E10" s="4">
        <f>SUM(E11:E13)</f>
        <v>25345000</v>
      </c>
      <c r="F10" s="4">
        <f t="shared" si="1"/>
        <v>51507000</v>
      </c>
      <c r="G10" s="54">
        <f>SUM(G11:G13)</f>
        <v>78738000</v>
      </c>
      <c r="H10" s="4">
        <f t="shared" si="1"/>
        <v>24378000</v>
      </c>
      <c r="I10" s="4">
        <f t="shared" si="1"/>
        <v>51321000</v>
      </c>
      <c r="K10" s="1"/>
    </row>
    <row r="11" spans="1:11" x14ac:dyDescent="0.25">
      <c r="A11" t="s">
        <v>28</v>
      </c>
      <c r="B11" s="1">
        <v>-13480000</v>
      </c>
      <c r="C11" s="1">
        <v>30781000</v>
      </c>
      <c r="D11" s="1">
        <v>12102596</v>
      </c>
      <c r="E11" s="1">
        <v>14020000</v>
      </c>
      <c r="F11" s="1">
        <v>26858000</v>
      </c>
      <c r="G11" s="53">
        <v>40290000</v>
      </c>
      <c r="H11" s="1">
        <v>13046000</v>
      </c>
      <c r="I11" s="1">
        <v>23458000</v>
      </c>
      <c r="K11" s="1"/>
    </row>
    <row r="12" spans="1:11" x14ac:dyDescent="0.25">
      <c r="A12" t="s">
        <v>29</v>
      </c>
      <c r="B12" s="1">
        <v>-15340000</v>
      </c>
      <c r="C12" s="1">
        <v>29758000</v>
      </c>
      <c r="D12" s="1">
        <v>15982810</v>
      </c>
      <c r="E12" s="1">
        <v>11325000</v>
      </c>
      <c r="F12" s="1">
        <v>24649000</v>
      </c>
      <c r="G12" s="53">
        <v>38448000</v>
      </c>
      <c r="H12" s="1">
        <v>11332000</v>
      </c>
      <c r="I12" s="1">
        <v>27863000</v>
      </c>
      <c r="K12" s="1"/>
    </row>
    <row r="13" spans="1:11" x14ac:dyDescent="0.25">
      <c r="A13" s="7" t="s">
        <v>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53">
        <v>0</v>
      </c>
      <c r="K13" s="1"/>
    </row>
    <row r="14" spans="1:11" ht="15.75" customHeight="1" x14ac:dyDescent="0.25">
      <c r="K14" s="1"/>
    </row>
    <row r="15" spans="1:11" x14ac:dyDescent="0.25">
      <c r="A15" s="41" t="s">
        <v>9</v>
      </c>
      <c r="B15" s="4">
        <f t="shared" ref="B15" si="2">B8+B10</f>
        <v>59911000</v>
      </c>
      <c r="C15" s="4">
        <f>C8-C10</f>
        <v>113425000</v>
      </c>
      <c r="D15" s="4">
        <f>D8-D10</f>
        <v>71015866</v>
      </c>
      <c r="E15" s="4">
        <f t="shared" ref="E15:I15" si="3">E8-E10</f>
        <v>53717000</v>
      </c>
      <c r="F15" s="4">
        <f t="shared" si="3"/>
        <v>120053000</v>
      </c>
      <c r="G15" s="54">
        <f t="shared" si="3"/>
        <v>176237000</v>
      </c>
      <c r="H15" s="4">
        <f t="shared" si="3"/>
        <v>44346000</v>
      </c>
      <c r="I15" s="4">
        <f t="shared" si="3"/>
        <v>85023000</v>
      </c>
      <c r="K15" s="1"/>
    </row>
    <row r="16" spans="1:11" x14ac:dyDescent="0.25">
      <c r="A16" s="42" t="s">
        <v>72</v>
      </c>
      <c r="B16" s="4"/>
      <c r="C16" s="4"/>
      <c r="D16" s="4"/>
      <c r="E16" s="4"/>
      <c r="F16" s="4"/>
      <c r="G16" s="54"/>
      <c r="K16" s="1"/>
    </row>
    <row r="17" spans="1:11" x14ac:dyDescent="0.25">
      <c r="A17" s="7" t="s">
        <v>36</v>
      </c>
      <c r="B17" s="17"/>
      <c r="C17" s="17"/>
      <c r="D17" s="8"/>
      <c r="E17" s="8"/>
      <c r="F17" s="8"/>
      <c r="G17" s="55"/>
      <c r="K17" s="1"/>
    </row>
    <row r="18" spans="1:11" x14ac:dyDescent="0.25">
      <c r="A18" t="s">
        <v>11</v>
      </c>
      <c r="B18" s="1">
        <v>-40738000</v>
      </c>
      <c r="C18" s="1">
        <v>-80547000</v>
      </c>
      <c r="D18" s="1">
        <v>-61924119</v>
      </c>
      <c r="E18" s="1">
        <v>-33946000</v>
      </c>
      <c r="F18" s="1">
        <v>-65894000</v>
      </c>
      <c r="G18" s="53">
        <v>-97258000</v>
      </c>
      <c r="H18" s="1">
        <v>-35913000</v>
      </c>
      <c r="I18" s="1">
        <v>-64357000</v>
      </c>
      <c r="K18" s="1"/>
    </row>
    <row r="19" spans="1:11" x14ac:dyDescent="0.25">
      <c r="A19" t="s">
        <v>27</v>
      </c>
      <c r="B19" s="1">
        <v>5171000</v>
      </c>
      <c r="C19" s="1">
        <v>8673000</v>
      </c>
      <c r="D19" s="1">
        <v>7583524</v>
      </c>
      <c r="E19" s="1">
        <v>2458000</v>
      </c>
      <c r="F19" s="1">
        <v>7524000</v>
      </c>
      <c r="G19" s="53">
        <v>9671000</v>
      </c>
      <c r="H19" s="1">
        <v>1704000</v>
      </c>
      <c r="I19" s="1">
        <v>1964000</v>
      </c>
      <c r="K19" s="1"/>
    </row>
    <row r="20" spans="1:11" x14ac:dyDescent="0.25">
      <c r="B20" s="1"/>
      <c r="C20" s="1"/>
      <c r="K20" s="1"/>
    </row>
    <row r="21" spans="1:11" x14ac:dyDescent="0.25">
      <c r="A21" s="41" t="s">
        <v>73</v>
      </c>
      <c r="B21" s="4">
        <f t="shared" ref="B21:E21" si="4">B15+B18+B19</f>
        <v>24344000</v>
      </c>
      <c r="C21" s="4">
        <f>C15+C18+C19</f>
        <v>41551000</v>
      </c>
      <c r="D21" s="4">
        <f t="shared" si="4"/>
        <v>16675271</v>
      </c>
      <c r="E21" s="4">
        <f t="shared" si="4"/>
        <v>22229000</v>
      </c>
      <c r="F21" s="4">
        <f>F15+F18+F19</f>
        <v>61683000</v>
      </c>
      <c r="G21" s="54">
        <f>G15+G18+G19</f>
        <v>88650000</v>
      </c>
      <c r="H21" s="4">
        <f t="shared" ref="H21:I21" si="5">H15+H18+H19</f>
        <v>10137000</v>
      </c>
      <c r="I21" s="4">
        <f t="shared" si="5"/>
        <v>22630000</v>
      </c>
      <c r="K21" s="1"/>
    </row>
    <row r="22" spans="1:11" x14ac:dyDescent="0.25">
      <c r="A22" t="s">
        <v>15</v>
      </c>
      <c r="B22" s="5">
        <v>1159000</v>
      </c>
      <c r="C22" s="5">
        <v>1979000</v>
      </c>
      <c r="D22" s="5">
        <v>0</v>
      </c>
      <c r="E22" s="5">
        <v>1059000</v>
      </c>
      <c r="F22" s="5">
        <v>2938000</v>
      </c>
      <c r="G22" s="56">
        <v>4130000</v>
      </c>
      <c r="H22" s="1">
        <v>529000</v>
      </c>
      <c r="I22" s="1">
        <v>1078000</v>
      </c>
      <c r="K22" s="1"/>
    </row>
    <row r="23" spans="1:11" x14ac:dyDescent="0.25">
      <c r="A23" s="41" t="s">
        <v>74</v>
      </c>
      <c r="B23" s="11">
        <f t="shared" ref="B23:I23" si="6">B21-B22</f>
        <v>23185000</v>
      </c>
      <c r="C23" s="11">
        <f t="shared" si="6"/>
        <v>39572000</v>
      </c>
      <c r="D23" s="11">
        <f t="shared" si="6"/>
        <v>16675271</v>
      </c>
      <c r="E23" s="11">
        <f t="shared" si="6"/>
        <v>21170000</v>
      </c>
      <c r="F23" s="11">
        <f>F21-F22</f>
        <v>58745000</v>
      </c>
      <c r="G23" s="57">
        <f t="shared" si="6"/>
        <v>84520000</v>
      </c>
      <c r="H23" s="11">
        <f t="shared" si="6"/>
        <v>9608000</v>
      </c>
      <c r="I23" s="11">
        <f t="shared" si="6"/>
        <v>21552000</v>
      </c>
      <c r="K23" s="1"/>
    </row>
    <row r="24" spans="1:11" x14ac:dyDescent="0.25">
      <c r="A24" s="38" t="s">
        <v>75</v>
      </c>
      <c r="B24" s="11"/>
      <c r="C24" s="11"/>
      <c r="D24" s="11"/>
      <c r="E24" s="11"/>
      <c r="F24" s="11"/>
      <c r="G24" s="57"/>
      <c r="K24" s="1"/>
    </row>
    <row r="25" spans="1:11" x14ac:dyDescent="0.25">
      <c r="A25" t="s">
        <v>59</v>
      </c>
      <c r="B25" s="4">
        <v>172000</v>
      </c>
      <c r="C25" s="4">
        <v>820000</v>
      </c>
      <c r="D25" s="4">
        <v>-2073302</v>
      </c>
      <c r="E25" s="4">
        <v>4712000</v>
      </c>
      <c r="F25" s="4">
        <v>13205000</v>
      </c>
      <c r="G25" s="54">
        <v>16698000</v>
      </c>
      <c r="H25" s="4"/>
      <c r="I25" s="4"/>
      <c r="K25" s="1"/>
    </row>
    <row r="26" spans="1:11" x14ac:dyDescent="0.25">
      <c r="A26" t="s">
        <v>30</v>
      </c>
      <c r="B26" s="18">
        <v>-5028000</v>
      </c>
      <c r="C26" s="18">
        <v>15797000</v>
      </c>
      <c r="D26" s="5">
        <v>2757853</v>
      </c>
      <c r="E26" s="5">
        <v>2201000</v>
      </c>
      <c r="F26" s="5">
        <v>15310000</v>
      </c>
      <c r="G26" s="56">
        <v>23874000</v>
      </c>
      <c r="H26" s="1">
        <v>7186000</v>
      </c>
      <c r="I26" s="1">
        <v>13192000</v>
      </c>
      <c r="K26" s="1"/>
    </row>
    <row r="27" spans="1:11" x14ac:dyDescent="0.25">
      <c r="A27" s="41" t="s">
        <v>76</v>
      </c>
      <c r="B27" s="14">
        <f>SUM(B23,B26)-B25</f>
        <v>17985000</v>
      </c>
      <c r="C27" s="14">
        <f>C23+C25-C26</f>
        <v>24595000</v>
      </c>
      <c r="D27" s="14">
        <f>D23-D25-D26</f>
        <v>15990720</v>
      </c>
      <c r="E27" s="14">
        <f>E23-E25-E26</f>
        <v>14257000</v>
      </c>
      <c r="F27" s="14">
        <f>F23-F25-F26</f>
        <v>30230000</v>
      </c>
      <c r="G27" s="58">
        <f>G23-G25-G26</f>
        <v>43948000</v>
      </c>
      <c r="H27" s="14">
        <f t="shared" ref="H27:I27" si="7">H23-H25-H26</f>
        <v>2422000</v>
      </c>
      <c r="I27" s="14">
        <f t="shared" si="7"/>
        <v>8360000</v>
      </c>
      <c r="K27" s="1"/>
    </row>
    <row r="28" spans="1:11" x14ac:dyDescent="0.25">
      <c r="B28" s="12"/>
      <c r="C28" s="12"/>
      <c r="D28" s="12"/>
      <c r="E28" s="12"/>
      <c r="F28" s="12"/>
      <c r="G28" s="59"/>
      <c r="K28" s="1"/>
    </row>
    <row r="29" spans="1:11" x14ac:dyDescent="0.25">
      <c r="A29" s="41" t="s">
        <v>77</v>
      </c>
      <c r="B29" s="30">
        <f>B27/('1'!C38/10)</f>
        <v>0.1223751599858743</v>
      </c>
      <c r="C29" s="30">
        <f>C27/('1'!D38/10)</f>
        <v>0.16735151847943164</v>
      </c>
      <c r="D29" s="30">
        <f>D27/('1'!B38/10)</f>
        <v>1.0880553335938697E-4</v>
      </c>
      <c r="E29" s="30">
        <f>E27/('1'!E38/10)</f>
        <v>9.7008765967117591E-2</v>
      </c>
      <c r="F29" s="30">
        <f>F27/('1'!F38/10)</f>
        <v>0.20569369398793327</v>
      </c>
      <c r="G29" s="60">
        <f>G27/('1'!G38/10)</f>
        <v>0.29903494751510723</v>
      </c>
      <c r="H29" s="30">
        <f>H27/('1'!H38/10)</f>
        <v>1.6479990963902558E-2</v>
      </c>
      <c r="I29" s="30">
        <f>I27/('1'!I38/10)</f>
        <v>5.6883866415452268E-2</v>
      </c>
      <c r="K29" s="1"/>
    </row>
    <row r="30" spans="1:11" x14ac:dyDescent="0.25">
      <c r="A30" s="42" t="s">
        <v>78</v>
      </c>
      <c r="B30">
        <v>146966100</v>
      </c>
      <c r="C30">
        <v>146966100</v>
      </c>
      <c r="D30" s="43">
        <v>146966055000</v>
      </c>
      <c r="E30">
        <v>146966100</v>
      </c>
      <c r="F30">
        <v>146966100</v>
      </c>
      <c r="G30">
        <v>146966100</v>
      </c>
      <c r="H30">
        <v>146966100</v>
      </c>
      <c r="I30">
        <v>146966100</v>
      </c>
    </row>
    <row r="32" spans="1:11" x14ac:dyDescent="0.25">
      <c r="B32" s="23"/>
      <c r="C32" s="23"/>
      <c r="D32" s="23"/>
      <c r="E32" s="23"/>
      <c r="F32" s="23"/>
      <c r="G32" s="61"/>
    </row>
    <row r="38" spans="2:7" x14ac:dyDescent="0.25">
      <c r="B38" s="1"/>
      <c r="C38" s="1"/>
      <c r="D38" s="1"/>
      <c r="E38" s="1"/>
      <c r="F38" s="1"/>
      <c r="G38" s="53"/>
    </row>
    <row r="39" spans="2:7" x14ac:dyDescent="0.25">
      <c r="B39" s="1"/>
      <c r="C39" s="1"/>
      <c r="D39" s="1"/>
      <c r="E39" s="1"/>
      <c r="F39" s="1"/>
      <c r="G39" s="53"/>
    </row>
    <row r="44" spans="2:7" x14ac:dyDescent="0.25">
      <c r="B44" s="1"/>
      <c r="C44" s="1"/>
      <c r="D44" s="1"/>
      <c r="E44" s="1"/>
      <c r="F44" s="1"/>
      <c r="G44" s="53"/>
    </row>
    <row r="48" spans="2:7" x14ac:dyDescent="0.25">
      <c r="B48" s="1"/>
      <c r="C48" s="1"/>
      <c r="D48" s="1"/>
      <c r="E48" s="1"/>
      <c r="F48" s="1"/>
      <c r="G48" s="53"/>
    </row>
    <row r="50" spans="1:1" x14ac:dyDescent="0.25">
      <c r="A5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RowHeight="15" x14ac:dyDescent="0.25"/>
  <cols>
    <col min="1" max="1" width="49.85546875" bestFit="1" customWidth="1"/>
    <col min="2" max="2" width="16" customWidth="1"/>
    <col min="3" max="6" width="13.5703125" bestFit="1" customWidth="1"/>
    <col min="7" max="7" width="13.5703125" style="64" bestFit="1" customWidth="1"/>
    <col min="8" max="8" width="13.28515625" customWidth="1"/>
    <col min="9" max="9" width="12.140625" customWidth="1"/>
    <col min="10" max="10" width="12.7109375" bestFit="1" customWidth="1"/>
  </cols>
  <sheetData>
    <row r="1" spans="1:11" ht="15.75" x14ac:dyDescent="0.25">
      <c r="A1" s="3" t="s">
        <v>47</v>
      </c>
    </row>
    <row r="2" spans="1:11" ht="15.75" x14ac:dyDescent="0.25">
      <c r="A2" s="3" t="s">
        <v>79</v>
      </c>
      <c r="B2" s="3"/>
    </row>
    <row r="3" spans="1:11" ht="15.75" x14ac:dyDescent="0.25">
      <c r="A3" s="3" t="s">
        <v>61</v>
      </c>
      <c r="B3" s="3"/>
    </row>
    <row r="4" spans="1:11" ht="15.75" x14ac:dyDescent="0.25">
      <c r="A4" s="3"/>
      <c r="B4" s="27" t="s">
        <v>55</v>
      </c>
      <c r="C4" s="26" t="s">
        <v>53</v>
      </c>
      <c r="D4" s="26" t="s">
        <v>54</v>
      </c>
      <c r="E4" s="26" t="s">
        <v>55</v>
      </c>
      <c r="F4" s="26" t="s">
        <v>53</v>
      </c>
      <c r="G4" s="65" t="s">
        <v>54</v>
      </c>
      <c r="H4" s="26" t="s">
        <v>55</v>
      </c>
      <c r="I4" s="26" t="s">
        <v>53</v>
      </c>
      <c r="J4" s="26"/>
    </row>
    <row r="5" spans="1:11" ht="15.75" x14ac:dyDescent="0.25">
      <c r="A5" s="3"/>
      <c r="B5" s="28">
        <v>43008</v>
      </c>
      <c r="C5" s="29">
        <v>43100</v>
      </c>
      <c r="D5" s="52">
        <v>43190</v>
      </c>
      <c r="E5" s="29">
        <v>43373</v>
      </c>
      <c r="F5" s="29">
        <v>43465</v>
      </c>
      <c r="G5" s="66">
        <v>43555</v>
      </c>
      <c r="H5" s="29">
        <v>43738</v>
      </c>
      <c r="I5" s="29">
        <v>43830</v>
      </c>
      <c r="J5" s="29"/>
      <c r="K5" s="13"/>
    </row>
    <row r="6" spans="1:11" x14ac:dyDescent="0.25">
      <c r="A6" s="41" t="s">
        <v>81</v>
      </c>
      <c r="B6" s="26"/>
      <c r="C6" s="31"/>
      <c r="D6" s="31"/>
      <c r="E6" s="31"/>
      <c r="F6" s="31"/>
      <c r="G6" s="67"/>
    </row>
    <row r="7" spans="1:11" x14ac:dyDescent="0.25">
      <c r="A7" t="s">
        <v>16</v>
      </c>
      <c r="B7" s="1">
        <v>381590000</v>
      </c>
      <c r="C7" s="1">
        <v>741126000</v>
      </c>
      <c r="D7" s="1">
        <v>1010471743</v>
      </c>
      <c r="E7" s="1">
        <v>376447000</v>
      </c>
      <c r="F7" s="1">
        <v>756798000</v>
      </c>
      <c r="G7" s="68">
        <v>1136287000</v>
      </c>
      <c r="H7" s="1">
        <v>389479000</v>
      </c>
      <c r="I7" s="1">
        <v>777296000</v>
      </c>
      <c r="J7" s="1"/>
    </row>
    <row r="8" spans="1:11" x14ac:dyDescent="0.25">
      <c r="A8" t="s">
        <v>17</v>
      </c>
      <c r="B8" s="1">
        <v>-296686000</v>
      </c>
      <c r="C8" s="10">
        <v>-621021000</v>
      </c>
      <c r="D8" s="10">
        <v>-824056341</v>
      </c>
      <c r="E8" s="10">
        <v>-328541000</v>
      </c>
      <c r="F8" s="10">
        <v>-613374000</v>
      </c>
      <c r="G8" s="69">
        <v>-999439000</v>
      </c>
      <c r="H8" s="1">
        <v>-259378000</v>
      </c>
      <c r="I8" s="1">
        <v>-572982000</v>
      </c>
      <c r="J8" s="1"/>
    </row>
    <row r="9" spans="1:11" x14ac:dyDescent="0.25">
      <c r="A9" t="s">
        <v>37</v>
      </c>
      <c r="B9" s="1">
        <v>-39898000</v>
      </c>
      <c r="C9" s="10">
        <v>-65844000</v>
      </c>
      <c r="D9" s="10">
        <v>-88972105</v>
      </c>
      <c r="E9" s="10">
        <v>-33946000</v>
      </c>
      <c r="F9" s="10">
        <v>-65894000</v>
      </c>
      <c r="G9" s="69">
        <v>-97258000</v>
      </c>
      <c r="H9" s="1">
        <v>-35508000</v>
      </c>
      <c r="I9" s="1">
        <v>-63475000</v>
      </c>
      <c r="J9" s="1"/>
    </row>
    <row r="10" spans="1:11" x14ac:dyDescent="0.25">
      <c r="A10" t="s">
        <v>39</v>
      </c>
      <c r="B10">
        <v>0</v>
      </c>
      <c r="C10" s="10">
        <v>0</v>
      </c>
      <c r="D10" s="10">
        <v>0</v>
      </c>
      <c r="E10" s="10">
        <v>0</v>
      </c>
      <c r="F10" s="10">
        <v>0</v>
      </c>
      <c r="G10" s="69"/>
      <c r="J10" s="1"/>
    </row>
    <row r="11" spans="1:11" x14ac:dyDescent="0.25">
      <c r="A11" t="s">
        <v>38</v>
      </c>
      <c r="B11" s="1">
        <v>-7276000</v>
      </c>
      <c r="C11" s="10">
        <v>-14452000</v>
      </c>
      <c r="D11" s="10">
        <v>-28694477</v>
      </c>
      <c r="E11" s="10">
        <v>-7207000</v>
      </c>
      <c r="F11" s="10">
        <v>-15810000</v>
      </c>
      <c r="G11" s="69">
        <v>-24544000</v>
      </c>
      <c r="H11" s="1">
        <v>-7186000</v>
      </c>
      <c r="I11" s="1">
        <v>-13202000</v>
      </c>
      <c r="J11" s="1"/>
    </row>
    <row r="12" spans="1:11" x14ac:dyDescent="0.25">
      <c r="A12" s="2"/>
      <c r="B12" s="11">
        <f t="shared" ref="B12:I12" si="0">SUM(B7:B11)</f>
        <v>37730000</v>
      </c>
      <c r="C12" s="11">
        <f t="shared" si="0"/>
        <v>39809000</v>
      </c>
      <c r="D12" s="11">
        <f t="shared" si="0"/>
        <v>68748820</v>
      </c>
      <c r="E12" s="11">
        <f t="shared" si="0"/>
        <v>6753000</v>
      </c>
      <c r="F12" s="11">
        <f t="shared" si="0"/>
        <v>61720000</v>
      </c>
      <c r="G12" s="70">
        <f t="shared" si="0"/>
        <v>15046000</v>
      </c>
      <c r="H12" s="57">
        <f t="shared" si="0"/>
        <v>87407000</v>
      </c>
      <c r="I12" s="11">
        <f t="shared" si="0"/>
        <v>127637000</v>
      </c>
      <c r="J12" s="1"/>
    </row>
    <row r="13" spans="1:11" x14ac:dyDescent="0.25">
      <c r="C13" s="11"/>
      <c r="D13" s="11"/>
      <c r="E13" s="11"/>
      <c r="F13" s="11"/>
      <c r="G13" s="70"/>
      <c r="J13" s="1"/>
    </row>
    <row r="14" spans="1:11" x14ac:dyDescent="0.25">
      <c r="A14" s="41" t="s">
        <v>80</v>
      </c>
      <c r="B14" s="2"/>
      <c r="J14" s="1"/>
    </row>
    <row r="15" spans="1:11" x14ac:dyDescent="0.25">
      <c r="A15" s="6" t="s">
        <v>31</v>
      </c>
      <c r="B15" s="35">
        <v>-4954000</v>
      </c>
      <c r="C15" s="1">
        <v>-6711000</v>
      </c>
      <c r="D15" s="1">
        <v>-2779191</v>
      </c>
      <c r="E15" s="1">
        <v>0</v>
      </c>
      <c r="F15" s="1">
        <v>-11525000</v>
      </c>
      <c r="G15" s="68">
        <v>-11525000</v>
      </c>
      <c r="H15" s="1">
        <f>-260.24*1000</f>
        <v>-260240</v>
      </c>
      <c r="I15" s="1">
        <v>-560000</v>
      </c>
      <c r="J15" s="1"/>
    </row>
    <row r="16" spans="1:11" x14ac:dyDescent="0.25">
      <c r="A16" s="6" t="s">
        <v>40</v>
      </c>
      <c r="B16" s="6"/>
      <c r="C16" s="1"/>
      <c r="D16" s="1"/>
      <c r="E16" s="1"/>
      <c r="F16" s="1"/>
      <c r="G16" s="68"/>
      <c r="J16" s="1"/>
    </row>
    <row r="17" spans="1:10" x14ac:dyDescent="0.25">
      <c r="A17" s="6" t="s">
        <v>32</v>
      </c>
      <c r="B17" s="6"/>
      <c r="D17" s="1"/>
      <c r="E17" s="1"/>
      <c r="F17" s="1"/>
      <c r="J17" s="1"/>
    </row>
    <row r="18" spans="1:10" x14ac:dyDescent="0.25">
      <c r="A18" s="6" t="s">
        <v>46</v>
      </c>
      <c r="B18" s="6"/>
      <c r="C18" s="1"/>
      <c r="D18" s="1"/>
      <c r="E18" s="1"/>
      <c r="F18" s="1"/>
      <c r="G18" s="68"/>
      <c r="J18" s="1"/>
    </row>
    <row r="19" spans="1:10" x14ac:dyDescent="0.25">
      <c r="A19" t="s">
        <v>33</v>
      </c>
      <c r="C19" s="1">
        <v>-2389000</v>
      </c>
      <c r="D19" s="1">
        <v>-13233599</v>
      </c>
      <c r="E19" s="1">
        <v>0</v>
      </c>
      <c r="F19" s="1">
        <v>0</v>
      </c>
      <c r="G19" s="68"/>
      <c r="J19" s="1"/>
    </row>
    <row r="20" spans="1:10" x14ac:dyDescent="0.25">
      <c r="A20" s="2"/>
      <c r="B20" s="11">
        <f t="shared" ref="B20:I20" si="1">SUM(B15:B19)</f>
        <v>-4954000</v>
      </c>
      <c r="C20" s="11">
        <f t="shared" si="1"/>
        <v>-9100000</v>
      </c>
      <c r="D20" s="11">
        <f t="shared" si="1"/>
        <v>-16012790</v>
      </c>
      <c r="E20" s="11">
        <f t="shared" si="1"/>
        <v>0</v>
      </c>
      <c r="F20" s="11">
        <f t="shared" si="1"/>
        <v>-11525000</v>
      </c>
      <c r="G20" s="70">
        <f t="shared" si="1"/>
        <v>-11525000</v>
      </c>
      <c r="H20" s="57">
        <v>-260000</v>
      </c>
      <c r="I20" s="11">
        <f t="shared" si="1"/>
        <v>-560000</v>
      </c>
      <c r="J20" s="1"/>
    </row>
    <row r="21" spans="1:10" x14ac:dyDescent="0.25">
      <c r="C21" s="11"/>
      <c r="D21" s="11"/>
      <c r="E21" s="11"/>
      <c r="F21" s="11"/>
      <c r="G21" s="70"/>
      <c r="J21" s="1"/>
    </row>
    <row r="22" spans="1:10" x14ac:dyDescent="0.25">
      <c r="A22" s="41" t="s">
        <v>82</v>
      </c>
      <c r="B22" s="2"/>
      <c r="C22" s="9"/>
      <c r="D22" s="9"/>
      <c r="E22" s="9"/>
      <c r="F22" s="9"/>
      <c r="G22" s="71"/>
      <c r="J22" s="1"/>
    </row>
    <row r="23" spans="1:10" x14ac:dyDescent="0.25">
      <c r="A23" t="s">
        <v>43</v>
      </c>
      <c r="B23">
        <v>0</v>
      </c>
      <c r="C23" s="1">
        <v>-39392000</v>
      </c>
      <c r="D23" s="1">
        <v>-2925353</v>
      </c>
      <c r="E23" s="1">
        <v>0</v>
      </c>
      <c r="F23" s="1">
        <v>-40086000</v>
      </c>
      <c r="G23" s="68">
        <v>-35132000</v>
      </c>
      <c r="J23" s="1"/>
    </row>
    <row r="24" spans="1:10" x14ac:dyDescent="0.25">
      <c r="A24" t="s">
        <v>44</v>
      </c>
      <c r="B24">
        <v>0</v>
      </c>
      <c r="C24" s="1">
        <v>0</v>
      </c>
      <c r="D24" s="1">
        <v>0</v>
      </c>
      <c r="E24" s="1">
        <v>22000</v>
      </c>
      <c r="F24" s="1">
        <v>-5248000</v>
      </c>
      <c r="G24" s="68">
        <v>41176000</v>
      </c>
      <c r="J24" s="1"/>
    </row>
    <row r="25" spans="1:10" x14ac:dyDescent="0.25">
      <c r="A25" t="s">
        <v>51</v>
      </c>
      <c r="B25" s="1">
        <v>-30079000</v>
      </c>
      <c r="C25" s="1">
        <v>0</v>
      </c>
      <c r="D25" s="1">
        <v>-56500904</v>
      </c>
      <c r="E25" s="1">
        <v>0</v>
      </c>
      <c r="F25" s="1">
        <v>0</v>
      </c>
      <c r="G25" s="68"/>
      <c r="H25" s="1">
        <v>-103813000</v>
      </c>
      <c r="I25" s="1">
        <v>-137167000</v>
      </c>
      <c r="J25" s="1"/>
    </row>
    <row r="26" spans="1:10" x14ac:dyDescent="0.25">
      <c r="A26" t="s">
        <v>45</v>
      </c>
      <c r="B26">
        <v>0</v>
      </c>
      <c r="C26" s="1">
        <v>0</v>
      </c>
      <c r="D26" s="1">
        <v>0</v>
      </c>
      <c r="E26" s="1">
        <v>0</v>
      </c>
      <c r="F26" s="1">
        <v>0</v>
      </c>
      <c r="G26" s="68">
        <v>0</v>
      </c>
      <c r="J26" s="1"/>
    </row>
    <row r="27" spans="1:10" x14ac:dyDescent="0.25">
      <c r="A27" t="s">
        <v>34</v>
      </c>
      <c r="B27" s="1">
        <v>-2008000</v>
      </c>
      <c r="C27" s="1">
        <v>-349000</v>
      </c>
      <c r="D27" s="1">
        <v>-1413329</v>
      </c>
      <c r="E27" s="1">
        <v>0</v>
      </c>
      <c r="F27" s="1">
        <v>-160000</v>
      </c>
      <c r="G27" s="68"/>
      <c r="J27" s="1"/>
    </row>
    <row r="28" spans="1:10" x14ac:dyDescent="0.25">
      <c r="A28" s="2"/>
      <c r="B28" s="11">
        <f t="shared" ref="B28:I28" si="2">SUM(B23:B27)</f>
        <v>-32087000</v>
      </c>
      <c r="C28" s="11">
        <f t="shared" si="2"/>
        <v>-39741000</v>
      </c>
      <c r="D28" s="11">
        <f t="shared" si="2"/>
        <v>-60839586</v>
      </c>
      <c r="E28" s="11">
        <f t="shared" si="2"/>
        <v>22000</v>
      </c>
      <c r="F28" s="11">
        <f t="shared" si="2"/>
        <v>-45494000</v>
      </c>
      <c r="G28" s="70">
        <f t="shared" si="2"/>
        <v>6044000</v>
      </c>
      <c r="H28" s="11">
        <f t="shared" si="2"/>
        <v>-103813000</v>
      </c>
      <c r="I28" s="11">
        <f t="shared" si="2"/>
        <v>-137167000</v>
      </c>
      <c r="J28" s="1"/>
    </row>
    <row r="29" spans="1:10" x14ac:dyDescent="0.25">
      <c r="C29" s="11"/>
      <c r="D29" s="11"/>
      <c r="E29" s="11"/>
      <c r="F29" s="11"/>
      <c r="G29" s="70"/>
      <c r="J29" s="1"/>
    </row>
    <row r="30" spans="1:10" x14ac:dyDescent="0.25">
      <c r="A30" s="2" t="s">
        <v>83</v>
      </c>
      <c r="B30" s="11">
        <f t="shared" ref="B30:I30" si="3">SUM(B12,B20,B28)</f>
        <v>689000</v>
      </c>
      <c r="C30" s="11">
        <f t="shared" si="3"/>
        <v>-9032000</v>
      </c>
      <c r="D30" s="11">
        <f t="shared" si="3"/>
        <v>-8103556</v>
      </c>
      <c r="E30" s="11">
        <f t="shared" si="3"/>
        <v>6775000</v>
      </c>
      <c r="F30" s="11">
        <f>SUM(F12,F20,F28)</f>
        <v>4701000</v>
      </c>
      <c r="G30" s="70">
        <f t="shared" si="3"/>
        <v>9565000</v>
      </c>
      <c r="H30" s="11">
        <f>SUM(H12,H20,H28)</f>
        <v>-16666000</v>
      </c>
      <c r="I30" s="11">
        <f t="shared" si="3"/>
        <v>-10090000</v>
      </c>
      <c r="J30" s="1"/>
    </row>
    <row r="31" spans="1:10" x14ac:dyDescent="0.25">
      <c r="A31" s="2"/>
      <c r="B31" s="2"/>
      <c r="C31" s="4"/>
      <c r="F31" s="4"/>
      <c r="G31" s="72"/>
      <c r="J31" s="1"/>
    </row>
    <row r="32" spans="1:10" x14ac:dyDescent="0.25">
      <c r="A32" s="42" t="s">
        <v>84</v>
      </c>
      <c r="B32" s="1">
        <v>10482000</v>
      </c>
      <c r="C32" s="1">
        <v>18666000</v>
      </c>
      <c r="D32" s="1">
        <v>16295223</v>
      </c>
      <c r="E32" s="1">
        <v>10755000</v>
      </c>
      <c r="F32" s="1">
        <v>10755000</v>
      </c>
      <c r="G32" s="68">
        <v>10755000</v>
      </c>
      <c r="H32" s="1">
        <v>25509000</v>
      </c>
      <c r="I32" s="1">
        <v>25509000</v>
      </c>
      <c r="J32" s="1"/>
    </row>
    <row r="33" spans="1:10" x14ac:dyDescent="0.25">
      <c r="A33" s="41" t="s">
        <v>85</v>
      </c>
      <c r="B33" s="11">
        <f t="shared" ref="B33:I33" si="4">SUM(B30,B32)</f>
        <v>11171000</v>
      </c>
      <c r="C33" s="11">
        <f t="shared" si="4"/>
        <v>9634000</v>
      </c>
      <c r="D33" s="11">
        <f t="shared" si="4"/>
        <v>8191667</v>
      </c>
      <c r="E33" s="11">
        <f t="shared" si="4"/>
        <v>17530000</v>
      </c>
      <c r="F33" s="11">
        <f t="shared" si="4"/>
        <v>15456000</v>
      </c>
      <c r="G33" s="70">
        <f>SUM(G30,G32)</f>
        <v>20320000</v>
      </c>
      <c r="H33" s="57">
        <f t="shared" si="4"/>
        <v>8843000</v>
      </c>
      <c r="I33" s="11">
        <f t="shared" si="4"/>
        <v>15419000</v>
      </c>
      <c r="J33" s="1"/>
    </row>
    <row r="34" spans="1:10" x14ac:dyDescent="0.25">
      <c r="C34" s="4"/>
      <c r="D34" s="4"/>
      <c r="E34" s="4"/>
      <c r="F34" s="4"/>
      <c r="G34" s="72"/>
      <c r="J34" s="1"/>
    </row>
    <row r="35" spans="1:10" x14ac:dyDescent="0.25">
      <c r="A35" s="41" t="s">
        <v>86</v>
      </c>
      <c r="B35" s="32">
        <f>B12/('1'!C38/10)</f>
        <v>0.2567258707960543</v>
      </c>
      <c r="C35" s="32">
        <f>C12/('1'!D38/10)</f>
        <v>0.27087199020726549</v>
      </c>
      <c r="D35" s="32">
        <f>D12/('1'!B38/10)</f>
        <v>4.6778706824511279E-4</v>
      </c>
      <c r="E35" s="32">
        <f>E12/('1'!E38/10)</f>
        <v>4.5949371998032201E-2</v>
      </c>
      <c r="F35" s="32">
        <f>F12/('1'!F38/10)</f>
        <v>0.41996079367963091</v>
      </c>
      <c r="G35" s="73">
        <f>G12/('1'!G38/10)</f>
        <v>0.10237735096733193</v>
      </c>
      <c r="H35" s="32">
        <f>H12/('1'!H38/10)</f>
        <v>0.59474259710232491</v>
      </c>
      <c r="I35" s="32">
        <f>I12/('1'!I38/10)</f>
        <v>0.86847919350108627</v>
      </c>
    </row>
    <row r="36" spans="1:10" x14ac:dyDescent="0.25">
      <c r="A36" s="41" t="s">
        <v>87</v>
      </c>
      <c r="B36">
        <v>146966100</v>
      </c>
      <c r="C36">
        <v>146966100</v>
      </c>
      <c r="D36" s="43">
        <v>146966055000</v>
      </c>
      <c r="E36">
        <v>146966100</v>
      </c>
      <c r="F36">
        <v>146966100</v>
      </c>
      <c r="G36" s="64">
        <v>146966100</v>
      </c>
      <c r="H36">
        <v>146966100</v>
      </c>
      <c r="I36">
        <v>146966100</v>
      </c>
    </row>
    <row r="39" spans="1:10" ht="15.75" x14ac:dyDescent="0.25">
      <c r="A39" s="3"/>
      <c r="B39" s="3"/>
      <c r="C39" s="19"/>
      <c r="D39" s="19"/>
      <c r="E39" s="19"/>
      <c r="F39" s="19"/>
      <c r="G39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6" sqref="G6"/>
    </sheetView>
  </sheetViews>
  <sheetFormatPr defaultRowHeight="15" x14ac:dyDescent="0.25"/>
  <cols>
    <col min="1" max="1" width="31.28515625" bestFit="1" customWidth="1"/>
    <col min="2" max="2" width="11.85546875" customWidth="1"/>
    <col min="3" max="3" width="13.5703125" customWidth="1"/>
    <col min="4" max="4" width="15.7109375" customWidth="1"/>
    <col min="5" max="5" width="14.5703125" customWidth="1"/>
    <col min="6" max="7" width="11.28515625" customWidth="1"/>
    <col min="8" max="8" width="12" customWidth="1"/>
    <col min="9" max="9" width="12.42578125" customWidth="1"/>
  </cols>
  <sheetData>
    <row r="1" spans="1:9" ht="15.75" x14ac:dyDescent="0.25">
      <c r="A1" s="3" t="s">
        <v>47</v>
      </c>
    </row>
    <row r="2" spans="1:9" x14ac:dyDescent="0.25">
      <c r="A2" s="2" t="s">
        <v>88</v>
      </c>
    </row>
    <row r="3" spans="1:9" ht="15.75" x14ac:dyDescent="0.25">
      <c r="A3" s="3" t="s">
        <v>61</v>
      </c>
    </row>
    <row r="5" spans="1:9" x14ac:dyDescent="0.25">
      <c r="B5" s="27" t="s">
        <v>55</v>
      </c>
      <c r="C5" s="26" t="s">
        <v>53</v>
      </c>
      <c r="D5" s="26" t="s">
        <v>54</v>
      </c>
      <c r="E5" s="26" t="s">
        <v>55</v>
      </c>
      <c r="F5" s="26" t="s">
        <v>53</v>
      </c>
      <c r="G5" s="26" t="s">
        <v>54</v>
      </c>
      <c r="H5" s="26" t="s">
        <v>55</v>
      </c>
      <c r="I5" s="26" t="s">
        <v>53</v>
      </c>
    </row>
    <row r="6" spans="1:9" x14ac:dyDescent="0.25">
      <c r="B6" s="29">
        <v>43008</v>
      </c>
      <c r="C6" s="29">
        <v>43100</v>
      </c>
      <c r="D6" s="29">
        <v>43190</v>
      </c>
      <c r="E6" s="29">
        <v>43373</v>
      </c>
      <c r="F6" s="29">
        <v>43465</v>
      </c>
      <c r="G6" s="29">
        <v>43555</v>
      </c>
      <c r="H6" s="29">
        <v>43738</v>
      </c>
      <c r="I6" s="29">
        <v>43830</v>
      </c>
    </row>
    <row r="7" spans="1:9" x14ac:dyDescent="0.25">
      <c r="A7" s="7" t="s">
        <v>89</v>
      </c>
      <c r="B7" s="24">
        <f>'2'!B27/'1'!C19</f>
        <v>2.7896484108016475E-3</v>
      </c>
      <c r="C7" s="24">
        <f>'2'!C27/'1'!D19</f>
        <v>3.7999585627612712E-3</v>
      </c>
      <c r="D7" s="24">
        <f>'2'!D27/'1'!B19</f>
        <v>2.4671029782153617E-3</v>
      </c>
      <c r="E7" s="24">
        <f>'2'!E27/'1'!E19</f>
        <v>2.2072891788797555E-3</v>
      </c>
      <c r="F7" s="24">
        <f>'2'!F27/'1'!F19</f>
        <v>4.6436715573965025E-3</v>
      </c>
      <c r="G7" s="24">
        <f>'2'!I27/'1'!H19</f>
        <v>1.2756287316145812E-3</v>
      </c>
    </row>
    <row r="8" spans="1:9" x14ac:dyDescent="0.25">
      <c r="A8" s="7" t="s">
        <v>90</v>
      </c>
      <c r="B8" s="24">
        <f>'2'!B27/'1'!C37</f>
        <v>4.3061434552724934E-3</v>
      </c>
      <c r="C8" s="24">
        <f>'2'!C27/'1'!D37</f>
        <v>5.8740556610659134E-3</v>
      </c>
      <c r="D8" s="24">
        <f>'2'!D27/'1'!B37</f>
        <v>3.8755997004181437E-6</v>
      </c>
      <c r="E8" s="24">
        <f>'2'!E27/'1'!E37</f>
        <v>3.3759544524380419E-3</v>
      </c>
      <c r="F8" s="24">
        <f>'2'!F27/'1'!F37</f>
        <v>7.1324236013147442E-3</v>
      </c>
      <c r="G8" s="24">
        <f>'2'!G27/'1'!G37</f>
        <v>1.034204669828959E-2</v>
      </c>
    </row>
    <row r="9" spans="1:9" x14ac:dyDescent="0.25">
      <c r="A9" s="7" t="s">
        <v>52</v>
      </c>
      <c r="B9" s="24">
        <f>('1'!C24+'1'!C25)/'1'!C37</f>
        <v>0.12819067033377221</v>
      </c>
      <c r="C9" s="24">
        <f>('1'!D24+'1'!D25)/'1'!D37</f>
        <v>0.11365288641947946</v>
      </c>
      <c r="D9" s="24">
        <f>('1'!B24+'1'!B25)/'1'!B37</f>
        <v>1.2356069537793093E-4</v>
      </c>
      <c r="E9" s="24">
        <f>('1'!E24+'1'!E25)/'1'!E37</f>
        <v>7.4817515655553668E-2</v>
      </c>
      <c r="F9" s="24">
        <f>('1'!F24+'1'!F25)/'1'!F37</f>
        <v>8.0152822144063635E-2</v>
      </c>
      <c r="G9" s="24">
        <f>('1'!H24+'1'!H25)/'1'!H37</f>
        <v>6.6400789978149785E-2</v>
      </c>
    </row>
    <row r="10" spans="1:9" x14ac:dyDescent="0.25">
      <c r="A10" s="7" t="s">
        <v>48</v>
      </c>
      <c r="B10" s="25">
        <f>'1'!C13/'1'!C29</f>
        <v>0.60168483808790774</v>
      </c>
      <c r="C10" s="25">
        <f>'1'!D13/'1'!D29</f>
        <v>0.60137372570666847</v>
      </c>
      <c r="D10" s="25">
        <f>'1'!B13/'1'!B29</f>
        <v>0.55841511279417955</v>
      </c>
      <c r="E10" s="25">
        <f>'1'!E13/'1'!E29</f>
        <v>0.61283514116003124</v>
      </c>
      <c r="F10" s="25">
        <f>'1'!F13/'1'!F29</f>
        <v>0.65668426972785199</v>
      </c>
      <c r="G10" s="25">
        <f>'1'!H13/'1'!H29</f>
        <v>0.70697826241956474</v>
      </c>
    </row>
    <row r="11" spans="1:9" x14ac:dyDescent="0.25">
      <c r="A11" s="7" t="s">
        <v>50</v>
      </c>
      <c r="B11" s="24">
        <f>'2'!B27/'2'!B6</f>
        <v>4.7463594090604397E-2</v>
      </c>
      <c r="C11" s="24">
        <f>'2'!C27/'2'!C6</f>
        <v>3.2685688465985352E-2</v>
      </c>
      <c r="D11" s="24">
        <f>'2'!D27/'2'!D6</f>
        <v>4.0098142995425606E-2</v>
      </c>
      <c r="E11" s="24">
        <f>'2'!E27/'2'!E6</f>
        <v>3.6606439056454075E-2</v>
      </c>
      <c r="F11" s="24">
        <f>'2'!F27/'2'!F6</f>
        <v>3.7532327091188783E-2</v>
      </c>
      <c r="G11" s="24">
        <f>'2'!I27/'2'!I6</f>
        <v>1.208062807705591E-2</v>
      </c>
    </row>
    <row r="12" spans="1:9" x14ac:dyDescent="0.25">
      <c r="A12" t="s">
        <v>49</v>
      </c>
      <c r="B12" s="24">
        <f>'2'!B15/'2'!B6</f>
        <v>0.15810905674518766</v>
      </c>
      <c r="C12" s="24">
        <f>'2'!C15/'2'!C6</f>
        <v>0.15073690645474239</v>
      </c>
      <c r="D12" s="24">
        <f>'2'!D15/'2'!D6</f>
        <v>0.17807855742655637</v>
      </c>
      <c r="E12" s="24">
        <f>'2'!E15/'2'!E6</f>
        <v>0.13792439410784482</v>
      </c>
      <c r="F12" s="24">
        <f>'2'!F15/'2'!F6</f>
        <v>0.14905287675416759</v>
      </c>
      <c r="G12" s="24">
        <f>'2'!I15/'2'!I6</f>
        <v>0.12286258863582832</v>
      </c>
    </row>
    <row r="13" spans="1:9" x14ac:dyDescent="0.25">
      <c r="A13" s="7" t="s">
        <v>91</v>
      </c>
      <c r="B13" s="24">
        <f>'2'!B27/('1'!C37+'1'!C24+'1'!C25+'1'!C31)</f>
        <v>3.7320850579225413E-3</v>
      </c>
      <c r="C13" s="24">
        <f>'2'!C27/('1'!D37+'1'!D24+'1'!D25+'1'!D31)</f>
        <v>5.1179181237144076E-3</v>
      </c>
      <c r="D13" s="24">
        <f>'2'!D27/('1'!B37+'1'!B24+'1'!B25+'1'!B31)</f>
        <v>3.8749357726785849E-6</v>
      </c>
      <c r="E13" s="24">
        <f>'2'!E27/('1'!E37+'1'!E24+'1'!E25+'1'!E31)</f>
        <v>2.9795292941418405E-3</v>
      </c>
      <c r="F13" s="24">
        <f>'2'!F27/('1'!F37+'1'!F24+'1'!F25+'1'!F31)</f>
        <v>6.3489583234885624E-3</v>
      </c>
      <c r="G13" s="24">
        <f>'2'!I27/('1'!H37+'1'!H24+'1'!H25+'1'!H31)</f>
        <v>1.762173223314142E-3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cp:lastPrinted>2018-02-01T10:29:51Z</cp:lastPrinted>
  <dcterms:created xsi:type="dcterms:W3CDTF">2017-04-17T04:07:28Z</dcterms:created>
  <dcterms:modified xsi:type="dcterms:W3CDTF">2020-04-11T10:27:34Z</dcterms:modified>
</cp:coreProperties>
</file>