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10470" windowHeight="654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3" l="1"/>
  <c r="D34" i="3"/>
  <c r="E34" i="3"/>
  <c r="F34" i="3"/>
  <c r="B34" i="3"/>
  <c r="C29" i="2" l="1"/>
  <c r="D29" i="2"/>
  <c r="E29" i="2"/>
  <c r="F29" i="2"/>
  <c r="B29" i="2"/>
  <c r="C46" i="1"/>
  <c r="D46" i="1"/>
  <c r="E46" i="1"/>
  <c r="F46" i="1"/>
  <c r="B46" i="1"/>
  <c r="E41" i="1" l="1"/>
  <c r="F41" i="1"/>
  <c r="D11" i="3" l="1"/>
  <c r="E11" i="3"/>
  <c r="F11" i="3"/>
  <c r="C17" i="3"/>
  <c r="D17" i="3"/>
  <c r="D27" i="3" s="1"/>
  <c r="E17" i="3"/>
  <c r="F17" i="3"/>
  <c r="B17" i="3"/>
  <c r="D41" i="1"/>
  <c r="D34" i="1"/>
  <c r="E34" i="1"/>
  <c r="F34" i="1"/>
  <c r="C25" i="3"/>
  <c r="D25" i="3"/>
  <c r="E25" i="3"/>
  <c r="F25" i="3"/>
  <c r="C11" i="3"/>
  <c r="B11" i="3"/>
  <c r="C10" i="2"/>
  <c r="C15" i="2" s="1"/>
  <c r="C18" i="2" s="1"/>
  <c r="D10" i="2"/>
  <c r="D15" i="2" s="1"/>
  <c r="D18" i="2" s="1"/>
  <c r="E10" i="2"/>
  <c r="E15" i="2" s="1"/>
  <c r="E18" i="2" s="1"/>
  <c r="F10" i="2"/>
  <c r="F15" i="2" s="1"/>
  <c r="F18" i="2" s="1"/>
  <c r="B10" i="2"/>
  <c r="B15" i="2" s="1"/>
  <c r="B18" i="2" s="1"/>
  <c r="C11" i="1"/>
  <c r="D11" i="1"/>
  <c r="E11" i="1"/>
  <c r="F11" i="1"/>
  <c r="B11" i="1"/>
  <c r="F27" i="3" l="1"/>
  <c r="E27" i="3"/>
  <c r="D11" i="4"/>
  <c r="B11" i="4"/>
  <c r="C11" i="4"/>
  <c r="E11" i="4"/>
  <c r="F11" i="4"/>
  <c r="B25" i="3" l="1"/>
  <c r="F26" i="1"/>
  <c r="F35" i="1" s="1"/>
  <c r="F43" i="1" s="1"/>
  <c r="F19" i="1"/>
  <c r="F9" i="4" l="1"/>
  <c r="D30" i="3"/>
  <c r="F45" i="1"/>
  <c r="F8" i="4"/>
  <c r="D33" i="3"/>
  <c r="F30" i="3"/>
  <c r="B33" i="3"/>
  <c r="B27" i="3"/>
  <c r="B30" i="3" s="1"/>
  <c r="F20" i="1"/>
  <c r="F33" i="3"/>
  <c r="C41" i="1" l="1"/>
  <c r="D22" i="2"/>
  <c r="E22" i="2"/>
  <c r="C22" i="2"/>
  <c r="F22" i="2"/>
  <c r="C8" i="4" l="1"/>
  <c r="D8" i="4"/>
  <c r="E8" i="4"/>
  <c r="C20" i="2"/>
  <c r="C25" i="2" s="1"/>
  <c r="C10" i="4" s="1"/>
  <c r="F20" i="2"/>
  <c r="F25" i="2" s="1"/>
  <c r="B22" i="2"/>
  <c r="B26" i="1"/>
  <c r="B41" i="1"/>
  <c r="C7" i="4" l="1"/>
  <c r="F28" i="2"/>
  <c r="F10" i="4"/>
  <c r="F12" i="4"/>
  <c r="F7" i="4"/>
  <c r="F6" i="4"/>
  <c r="C12" i="4"/>
  <c r="B8" i="4"/>
  <c r="B20" i="2"/>
  <c r="B25" i="2" s="1"/>
  <c r="B10" i="4" s="1"/>
  <c r="B7" i="4" l="1"/>
  <c r="B12" i="4"/>
  <c r="E20" i="2" l="1"/>
  <c r="E25" i="2" s="1"/>
  <c r="C33" i="3"/>
  <c r="E10" i="4" l="1"/>
  <c r="E7" i="4"/>
  <c r="E12" i="4"/>
  <c r="D20" i="2"/>
  <c r="D25" i="2" s="1"/>
  <c r="C34" i="1"/>
  <c r="C26" i="1"/>
  <c r="C19" i="1"/>
  <c r="E33" i="3"/>
  <c r="B34" i="1"/>
  <c r="D26" i="1"/>
  <c r="D35" i="1" s="1"/>
  <c r="D43" i="1" s="1"/>
  <c r="B19" i="1"/>
  <c r="D19" i="1"/>
  <c r="E26" i="1"/>
  <c r="E35" i="1" s="1"/>
  <c r="E43" i="1" s="1"/>
  <c r="E19" i="1"/>
  <c r="D10" i="4" l="1"/>
  <c r="D7" i="4"/>
  <c r="D12" i="4"/>
  <c r="C9" i="4"/>
  <c r="B9" i="4"/>
  <c r="E9" i="4"/>
  <c r="D9" i="4"/>
  <c r="D20" i="1"/>
  <c r="D6" i="4" s="1"/>
  <c r="E20" i="1"/>
  <c r="E6" i="4" s="1"/>
  <c r="C20" i="1"/>
  <c r="C6" i="4" s="1"/>
  <c r="C35" i="1"/>
  <c r="C43" i="1" s="1"/>
  <c r="E45" i="1"/>
  <c r="D45" i="1"/>
  <c r="C27" i="3"/>
  <c r="C30" i="3" s="1"/>
  <c r="C45" i="1"/>
  <c r="B45" i="1"/>
  <c r="B35" i="1"/>
  <c r="B43" i="1" s="1"/>
  <c r="B20" i="1"/>
  <c r="B6" i="4" s="1"/>
  <c r="E30" i="3"/>
  <c r="C28" i="2" l="1"/>
  <c r="D28" i="2" l="1"/>
  <c r="E28" i="2"/>
  <c r="B28" i="2"/>
</calcChain>
</file>

<file path=xl/sharedStrings.xml><?xml version="1.0" encoding="utf-8"?>
<sst xmlns="http://schemas.openxmlformats.org/spreadsheetml/2006/main" count="105" uniqueCount="87">
  <si>
    <t>Inventories</t>
  </si>
  <si>
    <t>Advances,deposit and repayments</t>
  </si>
  <si>
    <t>Retained earning</t>
  </si>
  <si>
    <t>Deferred tax liability</t>
  </si>
  <si>
    <t>Current tax</t>
  </si>
  <si>
    <t>Deferred tax</t>
  </si>
  <si>
    <t>Debt to Equity</t>
  </si>
  <si>
    <t>Current Ratio</t>
  </si>
  <si>
    <t>Operating Margin</t>
  </si>
  <si>
    <t>Net Margin</t>
  </si>
  <si>
    <t>Share capital</t>
  </si>
  <si>
    <t>Quarter 3</t>
  </si>
  <si>
    <t>Quarter 2</t>
  </si>
  <si>
    <t>Quarter 1</t>
  </si>
  <si>
    <t>Other Income</t>
  </si>
  <si>
    <t>Cash received from customers &amp; other</t>
  </si>
  <si>
    <t>Long Term Loan (Current Portion)</t>
  </si>
  <si>
    <t>Revaluation Surplus</t>
  </si>
  <si>
    <t>Long term Debt</t>
  </si>
  <si>
    <t>Short term loan from bank</t>
  </si>
  <si>
    <t xml:space="preserve">Income Tax Payable </t>
  </si>
  <si>
    <t>Financial Expenses</t>
  </si>
  <si>
    <t>Income tax Paid</t>
  </si>
  <si>
    <t xml:space="preserve">Investment </t>
  </si>
  <si>
    <t>Debtors</t>
  </si>
  <si>
    <t>Cash &amp; Cash equivalents</t>
  </si>
  <si>
    <t>Non Current Liabilities</t>
  </si>
  <si>
    <t>ASSETS</t>
  </si>
  <si>
    <t>Q1</t>
  </si>
  <si>
    <t>Q2</t>
  </si>
  <si>
    <t>Q3</t>
  </si>
  <si>
    <t>Q4</t>
  </si>
  <si>
    <t>Q5</t>
  </si>
  <si>
    <t>Machine under installation</t>
  </si>
  <si>
    <t>Property, plant &amp; Equipment</t>
  </si>
  <si>
    <t>Investment in FDR</t>
  </si>
  <si>
    <t>General reserve</t>
  </si>
  <si>
    <t>Bills accepted liabilities</t>
  </si>
  <si>
    <t>Liabilities for expenses and other finance</t>
  </si>
  <si>
    <t>Gross Profit</t>
  </si>
  <si>
    <t>Administrative and marketing expenses</t>
  </si>
  <si>
    <t>Cash paid to suppliers, employees &amp; other expenses</t>
  </si>
  <si>
    <t>Financial expenses paid</t>
  </si>
  <si>
    <t>Lease rental repayment (principal)</t>
  </si>
  <si>
    <t>Sister concern loan received/paid</t>
  </si>
  <si>
    <t>Term loan received/ repaid</t>
  </si>
  <si>
    <t>Short term bank loan repaid</t>
  </si>
  <si>
    <t>Capital work in progress</t>
  </si>
  <si>
    <t>SAFCO SPINNING MILLS LIMITED</t>
  </si>
  <si>
    <t>Balance Sheet</t>
  </si>
  <si>
    <t>NON CURRENT ASSETS</t>
  </si>
  <si>
    <t>CURRENT ASSETS</t>
  </si>
  <si>
    <t>Liabilities and Capital</t>
  </si>
  <si>
    <t>Liabilities</t>
  </si>
  <si>
    <t>Shareholders’ Equity</t>
  </si>
  <si>
    <t>Current Liabilities</t>
  </si>
  <si>
    <t>Net assets value per share</t>
  </si>
  <si>
    <t>Shares to calculate NAVPS</t>
  </si>
  <si>
    <t>Income Statement</t>
  </si>
  <si>
    <t>Net Revenues</t>
  </si>
  <si>
    <t>Cost of goods sold</t>
  </si>
  <si>
    <t>Operating Incomes/Expenses</t>
  </si>
  <si>
    <t>Operating Profit</t>
  </si>
  <si>
    <t>Non-Operating Income/(Expenses)</t>
  </si>
  <si>
    <t>Profit Before contribution to WPPF</t>
  </si>
  <si>
    <t>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</si>
  <si>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</si>
  <si>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</si>
  <si>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</si>
  <si>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</si>
  <si>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</si>
  <si>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</si>
  <si>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</si>
  <si>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</si>
  <si>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Acquition of property,plant and equipment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</si>
  <si>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</si>
  <si>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</si>
  <si>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</si>
  <si>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</si>
  <si>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</si>
  <si>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</si>
  <si>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</si>
  <si>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</t>
  </si>
  <si>
    <t>Return on Asset (ROA)</t>
  </si>
  <si>
    <t>Return on Equity (ROE)</t>
  </si>
  <si>
    <t>Return on Invested Capital (ROIC)</t>
  </si>
  <si>
    <t>As at quarter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</si>
</sst>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Font="1"/>
    <xf numFmtId="43" fontId="0" fillId="0" borderId="0" xfId="1" applyNumberFormat="1" applyFon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0" applyNumberFormat="1"/>
    <xf numFmtId="10" fontId="0" fillId="0" borderId="0" xfId="2" applyNumberFormat="1" applyFont="1"/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164" fontId="1" fillId="0" borderId="0" xfId="1" applyNumberFormat="1" applyFont="1"/>
    <xf numFmtId="0" fontId="2" fillId="0" borderId="2" xfId="0" applyFont="1" applyBorder="1"/>
    <xf numFmtId="0" fontId="2" fillId="0" borderId="1" xfId="0" applyFont="1" applyBorder="1"/>
    <xf numFmtId="15" fontId="2" fillId="0" borderId="1" xfId="0" applyNumberFormat="1" applyFont="1" applyBorder="1" applyAlignment="1">
      <alignment horizontal="right"/>
    </xf>
    <xf numFmtId="43" fontId="2" fillId="0" borderId="0" xfId="0" applyNumberFormat="1" applyFont="1"/>
    <xf numFmtId="2" fontId="2" fillId="0" borderId="0" xfId="0" applyNumberFormat="1" applyFont="1"/>
    <xf numFmtId="164" fontId="2" fillId="0" borderId="3" xfId="1" applyNumberFormat="1" applyFont="1" applyBorder="1"/>
    <xf numFmtId="164" fontId="2" fillId="0" borderId="4" xfId="1" applyNumberFormat="1" applyFont="1" applyBorder="1"/>
    <xf numFmtId="43" fontId="2" fillId="0" borderId="5" xfId="1" applyNumberFormat="1" applyFont="1" applyBorder="1"/>
    <xf numFmtId="43" fontId="2" fillId="0" borderId="5" xfId="0" applyNumberFormat="1" applyFont="1" applyBorder="1"/>
    <xf numFmtId="164" fontId="2" fillId="0" borderId="0" xfId="1" applyNumberFormat="1" applyFont="1" applyBorder="1"/>
    <xf numFmtId="2" fontId="2" fillId="0" borderId="5" xfId="0" applyNumberFormat="1" applyFont="1" applyBorder="1"/>
    <xf numFmtId="164" fontId="2" fillId="0" borderId="6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/>
    <xf numFmtId="164" fontId="1" fillId="0" borderId="0" xfId="1" applyNumberFormat="1" applyFont="1" applyBorder="1"/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/>
    <xf numFmtId="0" fontId="2" fillId="0" borderId="4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pane xSplit="1" ySplit="6" topLeftCell="B34" activePane="bottomRight" state="frozen"/>
      <selection pane="topRight" activeCell="B1" sqref="B1"/>
      <selection pane="bottomLeft" activeCell="A5" sqref="A5"/>
      <selection pane="bottomRight" activeCell="B4" sqref="B4:F4"/>
    </sheetView>
  </sheetViews>
  <sheetFormatPr defaultRowHeight="15" x14ac:dyDescent="0.25"/>
  <cols>
    <col min="1" max="1" width="37.42578125" bestFit="1" customWidth="1"/>
    <col min="2" max="2" width="17.5703125" customWidth="1"/>
    <col min="3" max="7" width="14.28515625" bestFit="1" customWidth="1"/>
  </cols>
  <sheetData>
    <row r="1" spans="1:7" x14ac:dyDescent="0.25">
      <c r="A1" s="1" t="s">
        <v>48</v>
      </c>
    </row>
    <row r="2" spans="1:7" x14ac:dyDescent="0.25">
      <c r="A2" s="28" t="s">
        <v>49</v>
      </c>
    </row>
    <row r="3" spans="1:7" x14ac:dyDescent="0.25">
      <c r="A3" t="s">
        <v>86</v>
      </c>
    </row>
    <row r="4" spans="1:7" x14ac:dyDescent="0.25">
      <c r="B4" s="24"/>
      <c r="C4" s="24"/>
      <c r="D4" s="24"/>
      <c r="E4" s="24"/>
      <c r="F4" s="24"/>
    </row>
    <row r="5" spans="1:7" x14ac:dyDescent="0.25">
      <c r="B5" s="8" t="s">
        <v>12</v>
      </c>
      <c r="C5" s="8" t="s">
        <v>11</v>
      </c>
      <c r="D5" s="8" t="s">
        <v>13</v>
      </c>
      <c r="E5" s="8" t="s">
        <v>12</v>
      </c>
      <c r="F5" s="8" t="s">
        <v>11</v>
      </c>
      <c r="G5" s="8"/>
    </row>
    <row r="6" spans="1:7" x14ac:dyDescent="0.25">
      <c r="B6" s="9">
        <v>43100</v>
      </c>
      <c r="C6" s="9">
        <v>43190</v>
      </c>
      <c r="D6" s="9">
        <v>43373</v>
      </c>
      <c r="E6" s="9">
        <v>43465</v>
      </c>
      <c r="F6" s="9">
        <v>43555</v>
      </c>
      <c r="G6" s="9"/>
    </row>
    <row r="7" spans="1:7" x14ac:dyDescent="0.25">
      <c r="A7" s="29" t="s">
        <v>27</v>
      </c>
      <c r="B7" s="4"/>
      <c r="C7" s="4"/>
      <c r="D7" s="4"/>
      <c r="E7" s="4"/>
      <c r="F7" s="4"/>
      <c r="G7" s="4"/>
    </row>
    <row r="8" spans="1:7" x14ac:dyDescent="0.25">
      <c r="A8" s="30" t="s">
        <v>50</v>
      </c>
      <c r="B8" s="4"/>
      <c r="C8" s="4"/>
      <c r="D8" s="4"/>
      <c r="E8" s="4"/>
      <c r="F8" s="4"/>
      <c r="G8" s="4"/>
    </row>
    <row r="9" spans="1:7" x14ac:dyDescent="0.25">
      <c r="A9" t="s">
        <v>34</v>
      </c>
      <c r="B9" s="4">
        <v>737228761</v>
      </c>
      <c r="C9" s="4">
        <v>909004932</v>
      </c>
      <c r="D9" s="4">
        <v>723528817</v>
      </c>
      <c r="E9" s="4">
        <v>949998248</v>
      </c>
      <c r="F9" s="4">
        <v>909004932</v>
      </c>
      <c r="G9" s="4"/>
    </row>
    <row r="10" spans="1:7" x14ac:dyDescent="0.25">
      <c r="A10" t="s">
        <v>33</v>
      </c>
      <c r="B10" s="4">
        <v>152755407</v>
      </c>
      <c r="C10" s="4">
        <v>123292163</v>
      </c>
      <c r="D10" s="4">
        <v>305217750</v>
      </c>
      <c r="E10" s="4">
        <v>102388587</v>
      </c>
      <c r="F10" s="4">
        <v>123292163</v>
      </c>
      <c r="G10" s="4"/>
    </row>
    <row r="11" spans="1:7" x14ac:dyDescent="0.25">
      <c r="A11" s="1"/>
      <c r="B11" s="18">
        <f>SUM(B9:B10)</f>
        <v>889984168</v>
      </c>
      <c r="C11" s="18">
        <f>SUM(C9:C10)</f>
        <v>1032297095</v>
      </c>
      <c r="D11" s="18">
        <f t="shared" ref="D11:E11" si="0">SUM(D9:D10)</f>
        <v>1028746567</v>
      </c>
      <c r="E11" s="18">
        <f t="shared" si="0"/>
        <v>1052386835</v>
      </c>
      <c r="F11" s="18">
        <f>SUM(F9:F10)</f>
        <v>1032297095</v>
      </c>
      <c r="G11" s="5"/>
    </row>
    <row r="12" spans="1:7" x14ac:dyDescent="0.25">
      <c r="A12" s="1"/>
      <c r="B12" s="5"/>
      <c r="C12" s="5"/>
      <c r="D12" s="5"/>
      <c r="E12" s="5"/>
      <c r="F12" s="5"/>
      <c r="G12" s="5"/>
    </row>
    <row r="13" spans="1:7" x14ac:dyDescent="0.25">
      <c r="A13" s="30" t="s">
        <v>51</v>
      </c>
      <c r="B13" s="4"/>
      <c r="C13" s="4"/>
      <c r="D13" s="4"/>
      <c r="E13" s="4"/>
      <c r="F13" s="4"/>
      <c r="G13" s="4"/>
    </row>
    <row r="14" spans="1:7" x14ac:dyDescent="0.25">
      <c r="A14" t="s">
        <v>0</v>
      </c>
      <c r="B14" s="4">
        <v>260125723</v>
      </c>
      <c r="C14" s="4">
        <v>302015478</v>
      </c>
      <c r="D14" s="4">
        <v>288430010</v>
      </c>
      <c r="E14" s="4">
        <v>286530370</v>
      </c>
      <c r="F14" s="4">
        <v>302015478</v>
      </c>
      <c r="G14" s="4"/>
    </row>
    <row r="15" spans="1:7" x14ac:dyDescent="0.25">
      <c r="A15" t="s">
        <v>24</v>
      </c>
      <c r="B15" s="4">
        <v>47186325</v>
      </c>
      <c r="C15" s="4">
        <v>66425859</v>
      </c>
      <c r="D15" s="4">
        <v>51896400</v>
      </c>
      <c r="E15" s="4">
        <v>56627550</v>
      </c>
      <c r="F15" s="4">
        <v>66425859</v>
      </c>
      <c r="G15" s="4"/>
    </row>
    <row r="16" spans="1:7" x14ac:dyDescent="0.25">
      <c r="A16" t="s">
        <v>1</v>
      </c>
      <c r="B16" s="4">
        <v>174272940</v>
      </c>
      <c r="C16" s="4">
        <v>125393690</v>
      </c>
      <c r="D16" s="4">
        <v>154526643</v>
      </c>
      <c r="E16" s="4">
        <v>124596158</v>
      </c>
      <c r="F16" s="4">
        <v>125393690</v>
      </c>
      <c r="G16" s="4"/>
    </row>
    <row r="17" spans="1:7" x14ac:dyDescent="0.25">
      <c r="A17" t="s">
        <v>35</v>
      </c>
      <c r="B17" s="4">
        <v>7215000</v>
      </c>
      <c r="C17" s="4">
        <v>10804231</v>
      </c>
      <c r="D17" s="4">
        <v>9372683</v>
      </c>
      <c r="E17" s="4">
        <v>9372683</v>
      </c>
      <c r="F17" s="4">
        <v>10804231</v>
      </c>
      <c r="G17" s="4"/>
    </row>
    <row r="18" spans="1:7" x14ac:dyDescent="0.25">
      <c r="A18" t="s">
        <v>25</v>
      </c>
      <c r="B18" s="4">
        <v>10455660</v>
      </c>
      <c r="C18" s="4">
        <v>6202002</v>
      </c>
      <c r="D18" s="4">
        <v>19724374</v>
      </c>
      <c r="E18" s="4">
        <v>7044383</v>
      </c>
      <c r="F18" s="4">
        <v>6202002</v>
      </c>
      <c r="G18" s="4"/>
    </row>
    <row r="19" spans="1:7" x14ac:dyDescent="0.25">
      <c r="A19" s="1"/>
      <c r="B19" s="17">
        <f t="shared" ref="B19:F19" si="1">SUM(B14:B18)</f>
        <v>499255648</v>
      </c>
      <c r="C19" s="17">
        <f t="shared" si="1"/>
        <v>510841260</v>
      </c>
      <c r="D19" s="17">
        <f t="shared" si="1"/>
        <v>523950110</v>
      </c>
      <c r="E19" s="17">
        <f t="shared" si="1"/>
        <v>484171144</v>
      </c>
      <c r="F19" s="17">
        <f t="shared" si="1"/>
        <v>510841260</v>
      </c>
      <c r="G19" s="5"/>
    </row>
    <row r="20" spans="1:7" ht="15.75" thickBot="1" x14ac:dyDescent="0.3">
      <c r="A20" s="1"/>
      <c r="B20" s="23">
        <f t="shared" ref="B20:F20" si="2">B11+B19</f>
        <v>1389239816</v>
      </c>
      <c r="C20" s="23">
        <f t="shared" si="2"/>
        <v>1543138355</v>
      </c>
      <c r="D20" s="23">
        <f t="shared" si="2"/>
        <v>1552696677</v>
      </c>
      <c r="E20" s="23">
        <f t="shared" si="2"/>
        <v>1536557979</v>
      </c>
      <c r="F20" s="23">
        <f t="shared" si="2"/>
        <v>1543138355</v>
      </c>
      <c r="G20" s="5"/>
    </row>
    <row r="21" spans="1:7" ht="15.75" x14ac:dyDescent="0.25">
      <c r="A21" s="31" t="s">
        <v>52</v>
      </c>
      <c r="B21" s="5"/>
      <c r="C21" s="5"/>
      <c r="D21" s="5"/>
      <c r="E21" s="5"/>
      <c r="F21" s="5"/>
      <c r="G21" s="5"/>
    </row>
    <row r="22" spans="1:7" ht="15.75" x14ac:dyDescent="0.25">
      <c r="A22" s="32" t="s">
        <v>53</v>
      </c>
      <c r="B22" s="4"/>
      <c r="C22" s="4"/>
      <c r="D22" s="4"/>
      <c r="E22" s="4"/>
      <c r="F22" s="4"/>
      <c r="G22" s="4"/>
    </row>
    <row r="23" spans="1:7" x14ac:dyDescent="0.25">
      <c r="A23" s="30" t="s">
        <v>26</v>
      </c>
      <c r="B23" s="4"/>
      <c r="C23" s="4"/>
      <c r="D23" s="4"/>
      <c r="E23" s="4"/>
      <c r="F23" s="4"/>
      <c r="G23" s="4"/>
    </row>
    <row r="24" spans="1:7" x14ac:dyDescent="0.25">
      <c r="A24" t="s">
        <v>3</v>
      </c>
      <c r="B24" s="4">
        <v>75126004</v>
      </c>
      <c r="C24" s="4">
        <v>82464301</v>
      </c>
      <c r="D24" s="4">
        <v>77422741</v>
      </c>
      <c r="E24" s="4">
        <v>80969080</v>
      </c>
      <c r="F24" s="4">
        <v>82464301</v>
      </c>
      <c r="G24" s="4"/>
    </row>
    <row r="25" spans="1:7" x14ac:dyDescent="0.25">
      <c r="A25" s="2" t="s">
        <v>18</v>
      </c>
      <c r="B25" s="4">
        <v>376620481</v>
      </c>
      <c r="C25" s="4">
        <v>501969836</v>
      </c>
      <c r="D25" s="4">
        <v>370662038</v>
      </c>
      <c r="E25" s="4">
        <v>517275153</v>
      </c>
      <c r="F25" s="4">
        <v>501969836</v>
      </c>
      <c r="G25" s="4"/>
    </row>
    <row r="26" spans="1:7" x14ac:dyDescent="0.25">
      <c r="A26" s="1"/>
      <c r="B26" s="18">
        <f t="shared" ref="B26:F26" si="3">SUM(B24:B25)</f>
        <v>451746485</v>
      </c>
      <c r="C26" s="18">
        <f t="shared" si="3"/>
        <v>584434137</v>
      </c>
      <c r="D26" s="18">
        <f t="shared" si="3"/>
        <v>448084779</v>
      </c>
      <c r="E26" s="18">
        <f t="shared" si="3"/>
        <v>598244233</v>
      </c>
      <c r="F26" s="18">
        <f t="shared" si="3"/>
        <v>584434137</v>
      </c>
      <c r="G26" s="5"/>
    </row>
    <row r="27" spans="1:7" x14ac:dyDescent="0.25">
      <c r="A27" s="1"/>
      <c r="B27" s="5"/>
      <c r="C27" s="5"/>
      <c r="D27" s="5"/>
      <c r="E27" s="5"/>
      <c r="F27" s="5"/>
      <c r="G27" s="5"/>
    </row>
    <row r="28" spans="1:7" x14ac:dyDescent="0.25">
      <c r="A28" s="30" t="s">
        <v>55</v>
      </c>
      <c r="B28" s="4"/>
      <c r="C28" s="4"/>
      <c r="D28" s="4"/>
      <c r="E28" s="4"/>
      <c r="F28" s="4"/>
      <c r="G28" s="4"/>
    </row>
    <row r="29" spans="1:7" x14ac:dyDescent="0.25">
      <c r="A29" t="s">
        <v>16</v>
      </c>
      <c r="B29" s="4">
        <v>59523000</v>
      </c>
      <c r="C29" s="4">
        <v>75006987</v>
      </c>
      <c r="D29" s="4">
        <v>54576800</v>
      </c>
      <c r="E29" s="4">
        <v>65838000</v>
      </c>
      <c r="F29" s="4">
        <v>75006987</v>
      </c>
      <c r="G29" s="4"/>
    </row>
    <row r="30" spans="1:7" x14ac:dyDescent="0.25">
      <c r="A30" t="s">
        <v>19</v>
      </c>
      <c r="B30" s="4">
        <v>203272250</v>
      </c>
      <c r="C30" s="4">
        <v>294465291</v>
      </c>
      <c r="D30" s="4">
        <v>358082997</v>
      </c>
      <c r="E30" s="4">
        <v>289359773</v>
      </c>
      <c r="F30" s="4">
        <v>294465291</v>
      </c>
      <c r="G30" s="4"/>
    </row>
    <row r="31" spans="1:7" x14ac:dyDescent="0.25">
      <c r="A31" t="s">
        <v>37</v>
      </c>
      <c r="B31" s="4">
        <v>119121104</v>
      </c>
      <c r="C31" s="4">
        <v>34347431</v>
      </c>
      <c r="D31" s="4">
        <v>136604658</v>
      </c>
      <c r="E31" s="4">
        <v>26373500</v>
      </c>
      <c r="F31" s="4">
        <v>34347431</v>
      </c>
      <c r="G31" s="4"/>
    </row>
    <row r="32" spans="1:7" x14ac:dyDescent="0.25">
      <c r="A32" t="s">
        <v>38</v>
      </c>
      <c r="B32" s="4">
        <v>8146605</v>
      </c>
      <c r="C32" s="4">
        <v>8021309</v>
      </c>
      <c r="D32" s="4">
        <v>10883074</v>
      </c>
      <c r="E32" s="4">
        <v>10412678</v>
      </c>
      <c r="F32" s="4">
        <v>8021309</v>
      </c>
      <c r="G32" s="4"/>
    </row>
    <row r="33" spans="1:7" x14ac:dyDescent="0.25">
      <c r="A33" t="s">
        <v>20</v>
      </c>
      <c r="B33" s="4">
        <v>21733170</v>
      </c>
      <c r="C33" s="4">
        <v>13681815</v>
      </c>
      <c r="D33" s="4">
        <v>11861283</v>
      </c>
      <c r="E33" s="4">
        <v>13459024</v>
      </c>
      <c r="F33" s="4">
        <v>13681815</v>
      </c>
      <c r="G33" s="4"/>
    </row>
    <row r="34" spans="1:7" x14ac:dyDescent="0.25">
      <c r="A34" s="1"/>
      <c r="B34" s="17">
        <f>SUM(B29:B33)</f>
        <v>411796129</v>
      </c>
      <c r="C34" s="17">
        <f>SUM(C29:C33)</f>
        <v>425522833</v>
      </c>
      <c r="D34" s="17">
        <f t="shared" ref="D34:F34" si="4">SUM(D29:D33)</f>
        <v>572008812</v>
      </c>
      <c r="E34" s="17">
        <f t="shared" si="4"/>
        <v>405442975</v>
      </c>
      <c r="F34" s="17">
        <f t="shared" si="4"/>
        <v>425522833</v>
      </c>
      <c r="G34" s="5"/>
    </row>
    <row r="35" spans="1:7" x14ac:dyDescent="0.25">
      <c r="A35" s="1"/>
      <c r="B35" s="18">
        <f>B26+B34</f>
        <v>863542614</v>
      </c>
      <c r="C35" s="18">
        <f>C26+C34</f>
        <v>1009956970</v>
      </c>
      <c r="D35" s="18">
        <f t="shared" ref="D35:F35" si="5">D26+D34</f>
        <v>1020093591</v>
      </c>
      <c r="E35" s="18">
        <f t="shared" si="5"/>
        <v>1003687208</v>
      </c>
      <c r="F35" s="18">
        <f t="shared" si="5"/>
        <v>1009956970</v>
      </c>
      <c r="G35" s="5"/>
    </row>
    <row r="36" spans="1:7" x14ac:dyDescent="0.25">
      <c r="A36" s="30" t="s">
        <v>54</v>
      </c>
      <c r="B36" s="4"/>
      <c r="C36" s="4"/>
      <c r="D36" s="4"/>
      <c r="E36" s="4"/>
      <c r="F36" s="4"/>
      <c r="G36" s="4"/>
    </row>
    <row r="37" spans="1:7" x14ac:dyDescent="0.25">
      <c r="A37" t="s">
        <v>10</v>
      </c>
      <c r="B37" s="4">
        <v>291084620</v>
      </c>
      <c r="C37" s="4">
        <v>299817150</v>
      </c>
      <c r="D37" s="4">
        <v>291084620</v>
      </c>
      <c r="E37" s="4">
        <v>299817150</v>
      </c>
      <c r="F37" s="4">
        <v>299817150</v>
      </c>
      <c r="G37" s="4"/>
    </row>
    <row r="38" spans="1:7" x14ac:dyDescent="0.25">
      <c r="A38" t="s">
        <v>36</v>
      </c>
      <c r="B38" s="4">
        <v>3029184</v>
      </c>
      <c r="C38" s="4">
        <v>3029184</v>
      </c>
      <c r="D38" s="4">
        <v>3029184</v>
      </c>
      <c r="E38" s="4">
        <v>3029184</v>
      </c>
      <c r="F38" s="4">
        <v>3029184</v>
      </c>
      <c r="G38" s="4"/>
    </row>
    <row r="39" spans="1:7" x14ac:dyDescent="0.25">
      <c r="A39" t="s">
        <v>2</v>
      </c>
      <c r="B39" s="4">
        <v>-57849825</v>
      </c>
      <c r="C39" s="4">
        <v>-50503928</v>
      </c>
      <c r="D39" s="4">
        <v>-45716515</v>
      </c>
      <c r="E39" s="4">
        <v>-52497951</v>
      </c>
      <c r="F39" s="4">
        <v>-50503928</v>
      </c>
      <c r="G39" s="4"/>
    </row>
    <row r="40" spans="1:7" x14ac:dyDescent="0.25">
      <c r="A40" t="s">
        <v>17</v>
      </c>
      <c r="B40" s="4">
        <v>289433223</v>
      </c>
      <c r="C40" s="4">
        <v>280838979</v>
      </c>
      <c r="D40" s="4">
        <v>284205796</v>
      </c>
      <c r="E40" s="4">
        <v>282522388</v>
      </c>
      <c r="F40" s="4">
        <v>280838979</v>
      </c>
      <c r="G40" s="4"/>
    </row>
    <row r="41" spans="1:7" x14ac:dyDescent="0.25">
      <c r="A41" s="1"/>
      <c r="B41" s="18">
        <f t="shared" ref="B41:F41" si="6">SUM(B37:B40)</f>
        <v>525697202</v>
      </c>
      <c r="C41" s="18">
        <f t="shared" si="6"/>
        <v>533181385</v>
      </c>
      <c r="D41" s="18">
        <f t="shared" si="6"/>
        <v>532603085</v>
      </c>
      <c r="E41" s="18">
        <f t="shared" si="6"/>
        <v>532870771</v>
      </c>
      <c r="F41" s="18">
        <f t="shared" si="6"/>
        <v>533181385</v>
      </c>
      <c r="G41" s="5"/>
    </row>
    <row r="42" spans="1:7" x14ac:dyDescent="0.25">
      <c r="A42" s="1"/>
      <c r="B42" s="5"/>
      <c r="C42" s="5"/>
      <c r="D42" s="5"/>
      <c r="E42" s="5"/>
      <c r="F42" s="5"/>
      <c r="G42" s="5"/>
    </row>
    <row r="43" spans="1:7" ht="15.75" thickBot="1" x14ac:dyDescent="0.3">
      <c r="A43" s="1"/>
      <c r="B43" s="23">
        <f>B41+B35</f>
        <v>1389239816</v>
      </c>
      <c r="C43" s="23">
        <f>C41+C35</f>
        <v>1543138355</v>
      </c>
      <c r="D43" s="23">
        <f>D41+D35</f>
        <v>1552696676</v>
      </c>
      <c r="E43" s="23">
        <f>E41+E35</f>
        <v>1536557979</v>
      </c>
      <c r="F43" s="23">
        <f>F41+F35</f>
        <v>1543138355</v>
      </c>
      <c r="G43" s="5"/>
    </row>
    <row r="44" spans="1:7" x14ac:dyDescent="0.25">
      <c r="B44" s="4"/>
      <c r="C44" s="4"/>
      <c r="D44" s="4"/>
      <c r="E44" s="4"/>
      <c r="F44" s="4"/>
      <c r="G44" s="4"/>
    </row>
    <row r="45" spans="1:7" s="1" customFormat="1" x14ac:dyDescent="0.25">
      <c r="A45" s="13" t="s">
        <v>56</v>
      </c>
      <c r="B45" s="20">
        <f>B41/(B37/10)</f>
        <v>18.059944286991186</v>
      </c>
      <c r="C45" s="20">
        <f>C41/(C37/10)</f>
        <v>17.783551908221394</v>
      </c>
      <c r="D45" s="20">
        <f>D41/(D37/10)</f>
        <v>18.297190864979399</v>
      </c>
      <c r="E45" s="20">
        <f>E41/(E37/10)</f>
        <v>17.773191793731613</v>
      </c>
      <c r="F45" s="20">
        <f>F41/(F37/10)</f>
        <v>17.783551908221394</v>
      </c>
      <c r="G45" s="15"/>
    </row>
    <row r="46" spans="1:7" x14ac:dyDescent="0.25">
      <c r="A46" s="13" t="s">
        <v>57</v>
      </c>
      <c r="B46" s="33">
        <f>B37/10</f>
        <v>29108462</v>
      </c>
      <c r="C46" s="33">
        <f t="shared" ref="C46:F46" si="7">C37/10</f>
        <v>29981715</v>
      </c>
      <c r="D46" s="33">
        <f t="shared" si="7"/>
        <v>29108462</v>
      </c>
      <c r="E46" s="33">
        <f t="shared" si="7"/>
        <v>29981715</v>
      </c>
      <c r="F46" s="33">
        <f t="shared" si="7"/>
        <v>29981715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6" topLeftCell="B16" activePane="bottomRight" state="frozen"/>
      <selection pane="topRight" activeCell="B1" sqref="B1"/>
      <selection pane="bottomLeft" activeCell="A4" sqref="A4"/>
      <selection pane="bottomRight" activeCell="B4" sqref="B4:F4"/>
    </sheetView>
  </sheetViews>
  <sheetFormatPr defaultRowHeight="15" x14ac:dyDescent="0.25"/>
  <cols>
    <col min="1" max="1" width="42.28515625" customWidth="1"/>
    <col min="2" max="2" width="14.28515625" bestFit="1" customWidth="1"/>
    <col min="3" max="3" width="15" bestFit="1" customWidth="1"/>
    <col min="4" max="4" width="15.140625" customWidth="1"/>
    <col min="5" max="5" width="14.28515625" bestFit="1" customWidth="1"/>
    <col min="6" max="6" width="13.7109375" customWidth="1"/>
  </cols>
  <sheetData>
    <row r="1" spans="1:6" x14ac:dyDescent="0.25">
      <c r="A1" s="1" t="s">
        <v>48</v>
      </c>
    </row>
    <row r="2" spans="1:6" ht="17.25" customHeight="1" x14ac:dyDescent="0.25">
      <c r="A2" s="28" t="s">
        <v>58</v>
      </c>
    </row>
    <row r="3" spans="1:6" ht="17.25" customHeight="1" x14ac:dyDescent="0.25">
      <c r="A3" t="s">
        <v>86</v>
      </c>
    </row>
    <row r="4" spans="1:6" ht="17.25" customHeight="1" x14ac:dyDescent="0.25">
      <c r="B4" s="24"/>
      <c r="C4" s="24"/>
      <c r="D4" s="24"/>
      <c r="E4" s="24"/>
      <c r="F4" s="24"/>
    </row>
    <row r="5" spans="1:6" x14ac:dyDescent="0.25">
      <c r="B5" s="8" t="s">
        <v>12</v>
      </c>
      <c r="C5" s="8" t="s">
        <v>11</v>
      </c>
      <c r="D5" s="8" t="s">
        <v>13</v>
      </c>
      <c r="E5" s="8" t="s">
        <v>12</v>
      </c>
      <c r="F5" s="8" t="s">
        <v>11</v>
      </c>
    </row>
    <row r="6" spans="1:6" x14ac:dyDescent="0.25">
      <c r="B6" s="9">
        <v>43100</v>
      </c>
      <c r="C6" s="9">
        <v>43190</v>
      </c>
      <c r="D6" s="9">
        <v>43373</v>
      </c>
      <c r="E6" s="9">
        <v>43465</v>
      </c>
      <c r="F6" s="9">
        <v>43555</v>
      </c>
    </row>
    <row r="7" spans="1:6" x14ac:dyDescent="0.25">
      <c r="B7" s="9"/>
      <c r="C7" s="9"/>
      <c r="D7" s="9"/>
      <c r="E7" s="9"/>
      <c r="F7" s="9"/>
    </row>
    <row r="8" spans="1:6" x14ac:dyDescent="0.25">
      <c r="A8" s="13" t="s">
        <v>59</v>
      </c>
      <c r="B8" s="4">
        <v>265529020</v>
      </c>
      <c r="C8" s="4">
        <v>424288677</v>
      </c>
      <c r="D8" s="4">
        <v>173050300</v>
      </c>
      <c r="E8" s="4">
        <v>356007250</v>
      </c>
      <c r="F8" s="4">
        <v>559805700</v>
      </c>
    </row>
    <row r="9" spans="1:6" s="2" customFormat="1" x14ac:dyDescent="0.25">
      <c r="A9" t="s">
        <v>60</v>
      </c>
      <c r="B9" s="11">
        <v>220001056</v>
      </c>
      <c r="C9" s="11">
        <v>353360873</v>
      </c>
      <c r="D9" s="11">
        <v>143178549</v>
      </c>
      <c r="E9" s="11">
        <v>292827672</v>
      </c>
      <c r="F9" s="11">
        <v>460458600</v>
      </c>
    </row>
    <row r="10" spans="1:6" s="2" customFormat="1" x14ac:dyDescent="0.25">
      <c r="A10" s="13" t="s">
        <v>39</v>
      </c>
      <c r="B10" s="17">
        <f>B8-B9</f>
        <v>45527964</v>
      </c>
      <c r="C10" s="17">
        <f t="shared" ref="C10:F10" si="0">C8-C9</f>
        <v>70927804</v>
      </c>
      <c r="D10" s="17">
        <f t="shared" si="0"/>
        <v>29871751</v>
      </c>
      <c r="E10" s="17">
        <f t="shared" si="0"/>
        <v>63179578</v>
      </c>
      <c r="F10" s="17">
        <f t="shared" si="0"/>
        <v>99347100</v>
      </c>
    </row>
    <row r="11" spans="1:6" s="2" customFormat="1" x14ac:dyDescent="0.25">
      <c r="A11" s="28"/>
      <c r="B11" s="21"/>
      <c r="C11" s="21"/>
      <c r="D11" s="21"/>
      <c r="E11" s="21"/>
      <c r="F11" s="21"/>
    </row>
    <row r="12" spans="1:6" s="2" customFormat="1" x14ac:dyDescent="0.25">
      <c r="A12" s="13" t="s">
        <v>61</v>
      </c>
      <c r="B12" s="21"/>
      <c r="C12" s="21"/>
      <c r="D12" s="21"/>
      <c r="E12" s="21"/>
      <c r="F12" s="21"/>
    </row>
    <row r="13" spans="1:6" s="2" customFormat="1" x14ac:dyDescent="0.25">
      <c r="A13" s="2" t="s">
        <v>14</v>
      </c>
      <c r="B13" s="27">
        <v>0</v>
      </c>
      <c r="C13" s="27">
        <v>0</v>
      </c>
      <c r="D13" s="27">
        <v>1884300</v>
      </c>
      <c r="E13" s="27">
        <v>1884300</v>
      </c>
      <c r="F13" s="27">
        <v>1884300</v>
      </c>
    </row>
    <row r="14" spans="1:6" s="2" customFormat="1" x14ac:dyDescent="0.25">
      <c r="A14" s="26" t="s">
        <v>40</v>
      </c>
      <c r="B14" s="11">
        <v>6065013</v>
      </c>
      <c r="C14" s="11">
        <v>8277831</v>
      </c>
      <c r="D14" s="11">
        <v>3288380</v>
      </c>
      <c r="E14" s="11">
        <v>6288250</v>
      </c>
      <c r="F14" s="11">
        <v>9413908</v>
      </c>
    </row>
    <row r="15" spans="1:6" s="2" customFormat="1" x14ac:dyDescent="0.25">
      <c r="A15" s="13" t="s">
        <v>62</v>
      </c>
      <c r="B15" s="17">
        <f>B10+B13-B14</f>
        <v>39462951</v>
      </c>
      <c r="C15" s="17">
        <f t="shared" ref="C15:F15" si="1">C10+C13-C14</f>
        <v>62649973</v>
      </c>
      <c r="D15" s="17">
        <f t="shared" si="1"/>
        <v>28467671</v>
      </c>
      <c r="E15" s="17">
        <f t="shared" si="1"/>
        <v>58775628</v>
      </c>
      <c r="F15" s="17">
        <f t="shared" si="1"/>
        <v>91817492</v>
      </c>
    </row>
    <row r="16" spans="1:6" s="2" customFormat="1" x14ac:dyDescent="0.25">
      <c r="A16" s="34" t="s">
        <v>63</v>
      </c>
      <c r="B16" s="21"/>
      <c r="C16" s="21"/>
      <c r="D16" s="21"/>
      <c r="E16" s="21"/>
      <c r="F16" s="21"/>
    </row>
    <row r="17" spans="1:7" s="2" customFormat="1" x14ac:dyDescent="0.25">
      <c r="A17" s="10" t="s">
        <v>21</v>
      </c>
      <c r="B17" s="11">
        <v>30972749</v>
      </c>
      <c r="C17" s="11">
        <v>47385850</v>
      </c>
      <c r="D17" s="11">
        <v>24436945</v>
      </c>
      <c r="E17" s="11">
        <v>49587548</v>
      </c>
      <c r="F17" s="11">
        <v>79449355</v>
      </c>
    </row>
    <row r="18" spans="1:7" x14ac:dyDescent="0.25">
      <c r="A18" s="13" t="s">
        <v>64</v>
      </c>
      <c r="B18" s="17">
        <f>B15-B17</f>
        <v>8490202</v>
      </c>
      <c r="C18" s="17">
        <f t="shared" ref="C18:F18" si="2">C15-C17</f>
        <v>15264123</v>
      </c>
      <c r="D18" s="17">
        <f t="shared" si="2"/>
        <v>4030726</v>
      </c>
      <c r="E18" s="17">
        <f t="shared" si="2"/>
        <v>9188080</v>
      </c>
      <c r="F18" s="17">
        <f t="shared" si="2"/>
        <v>12368137</v>
      </c>
      <c r="G18" s="5"/>
    </row>
    <row r="19" spans="1:7" x14ac:dyDescent="0.25">
      <c r="A19" t="s">
        <v>65</v>
      </c>
      <c r="B19" s="4">
        <v>404295</v>
      </c>
      <c r="C19" s="4">
        <v>726863</v>
      </c>
      <c r="D19" s="4">
        <v>191939</v>
      </c>
      <c r="E19" s="4">
        <v>437528</v>
      </c>
      <c r="F19" s="4">
        <v>588959</v>
      </c>
    </row>
    <row r="20" spans="1:7" x14ac:dyDescent="0.25">
      <c r="A20" s="13" t="s">
        <v>66</v>
      </c>
      <c r="B20" s="17">
        <f>B18-B19</f>
        <v>8085907</v>
      </c>
      <c r="C20" s="17">
        <f>C18-C19</f>
        <v>14537260</v>
      </c>
      <c r="D20" s="17">
        <f t="shared" ref="D20:F20" si="3">D18-D19</f>
        <v>3838787</v>
      </c>
      <c r="E20" s="17">
        <f t="shared" si="3"/>
        <v>8750552</v>
      </c>
      <c r="F20" s="17">
        <f t="shared" si="3"/>
        <v>11779178</v>
      </c>
    </row>
    <row r="21" spans="1:7" x14ac:dyDescent="0.25">
      <c r="A21" s="28"/>
      <c r="B21" s="21"/>
      <c r="C21" s="21"/>
      <c r="D21" s="21"/>
      <c r="E21" s="21"/>
      <c r="F21" s="21"/>
    </row>
    <row r="22" spans="1:7" x14ac:dyDescent="0.25">
      <c r="A22" s="30" t="s">
        <v>67</v>
      </c>
      <c r="B22" s="5">
        <f>SUM(B23:B24)</f>
        <v>32365</v>
      </c>
      <c r="C22" s="5">
        <f>SUM(C23:C24)</f>
        <v>3228419</v>
      </c>
      <c r="D22" s="5">
        <f t="shared" ref="D22:F22" si="4">SUM(D23:D24)</f>
        <v>1076086</v>
      </c>
      <c r="E22" s="5">
        <f t="shared" si="4"/>
        <v>5720167</v>
      </c>
      <c r="F22" s="5">
        <f t="shared" si="4"/>
        <v>8438178</v>
      </c>
    </row>
    <row r="23" spans="1:7" x14ac:dyDescent="0.25">
      <c r="A23" s="10" t="s">
        <v>4</v>
      </c>
      <c r="B23" s="4">
        <v>1212886</v>
      </c>
      <c r="C23" s="4">
        <v>2545732</v>
      </c>
      <c r="D23" s="4">
        <v>1038302</v>
      </c>
      <c r="E23" s="4">
        <v>2136044</v>
      </c>
      <c r="F23" s="4">
        <v>3358834</v>
      </c>
    </row>
    <row r="24" spans="1:7" x14ac:dyDescent="0.25">
      <c r="A24" s="10" t="s">
        <v>5</v>
      </c>
      <c r="B24" s="4">
        <v>-1180521</v>
      </c>
      <c r="C24" s="4">
        <v>682687</v>
      </c>
      <c r="D24" s="4">
        <v>37784</v>
      </c>
      <c r="E24" s="4">
        <v>3584123</v>
      </c>
      <c r="F24" s="4">
        <v>5079344</v>
      </c>
    </row>
    <row r="25" spans="1:7" x14ac:dyDescent="0.25">
      <c r="A25" s="13" t="s">
        <v>68</v>
      </c>
      <c r="B25" s="18">
        <f>B20-B22</f>
        <v>8053542</v>
      </c>
      <c r="C25" s="18">
        <f>C20-C22</f>
        <v>11308841</v>
      </c>
      <c r="D25" s="18">
        <f t="shared" ref="D25:F25" si="5">D20-D22</f>
        <v>2762701</v>
      </c>
      <c r="E25" s="18">
        <f t="shared" si="5"/>
        <v>3030385</v>
      </c>
      <c r="F25" s="18">
        <f t="shared" si="5"/>
        <v>3341000</v>
      </c>
      <c r="G25" s="5"/>
    </row>
    <row r="26" spans="1:7" x14ac:dyDescent="0.25">
      <c r="A26" s="28"/>
      <c r="B26" s="4"/>
      <c r="C26" s="4"/>
      <c r="D26" s="4"/>
      <c r="E26" s="4"/>
      <c r="F26" s="4"/>
    </row>
    <row r="27" spans="1:7" x14ac:dyDescent="0.25">
      <c r="A27" s="1"/>
      <c r="B27" s="4"/>
      <c r="C27" s="4"/>
      <c r="D27" s="4"/>
      <c r="E27" s="3"/>
      <c r="F27" s="4"/>
    </row>
    <row r="28" spans="1:7" s="1" customFormat="1" x14ac:dyDescent="0.25">
      <c r="A28" s="13" t="s">
        <v>69</v>
      </c>
      <c r="B28" s="19">
        <f>B25/('1'!B37/10)</f>
        <v>0.27667356660753839</v>
      </c>
      <c r="C28" s="19">
        <f>C25/('1'!C37/10)</f>
        <v>0.37719126474252723</v>
      </c>
      <c r="D28" s="19">
        <f>D25/('1'!D37/10)</f>
        <v>9.4910579610836196E-2</v>
      </c>
      <c r="E28" s="19">
        <f>E25/('1'!E37/10)</f>
        <v>0.10107443820341831</v>
      </c>
      <c r="F28" s="19">
        <f>F25/('1'!F37/10)</f>
        <v>0.11143458604686222</v>
      </c>
    </row>
    <row r="29" spans="1:7" x14ac:dyDescent="0.25">
      <c r="A29" s="34" t="s">
        <v>70</v>
      </c>
      <c r="B29" s="4">
        <f>'1'!B37/10</f>
        <v>29108462</v>
      </c>
      <c r="C29" s="4">
        <f>'1'!C37/10</f>
        <v>29981715</v>
      </c>
      <c r="D29" s="4">
        <f>'1'!D37/10</f>
        <v>29108462</v>
      </c>
      <c r="E29" s="4">
        <f>'1'!E37/10</f>
        <v>29981715</v>
      </c>
      <c r="F29" s="4">
        <f>'1'!F37/10</f>
        <v>29981715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xSplit="1" ySplit="6" topLeftCell="B19" activePane="bottomRight" state="frozen"/>
      <selection pane="topRight" activeCell="B1" sqref="B1"/>
      <selection pane="bottomLeft" activeCell="A4" sqref="A4"/>
      <selection pane="bottomRight" activeCell="A33" sqref="A33"/>
    </sheetView>
  </sheetViews>
  <sheetFormatPr defaultRowHeight="15" x14ac:dyDescent="0.25"/>
  <cols>
    <col min="1" max="1" width="49.7109375" customWidth="1"/>
    <col min="2" max="2" width="15.42578125" customWidth="1"/>
    <col min="3" max="4" width="17.7109375" customWidth="1"/>
    <col min="5" max="5" width="17.140625" customWidth="1"/>
    <col min="6" max="6" width="14.42578125" customWidth="1"/>
  </cols>
  <sheetData>
    <row r="1" spans="1:7" x14ac:dyDescent="0.25">
      <c r="A1" s="1" t="s">
        <v>48</v>
      </c>
    </row>
    <row r="2" spans="1:7" x14ac:dyDescent="0.25">
      <c r="A2" s="28" t="s">
        <v>71</v>
      </c>
    </row>
    <row r="3" spans="1:7" x14ac:dyDescent="0.25">
      <c r="A3" t="s">
        <v>86</v>
      </c>
    </row>
    <row r="4" spans="1:7" x14ac:dyDescent="0.25">
      <c r="B4" s="25"/>
      <c r="C4" s="25"/>
      <c r="D4" s="25"/>
      <c r="E4" s="25"/>
      <c r="F4" s="25"/>
    </row>
    <row r="5" spans="1:7" x14ac:dyDescent="0.25">
      <c r="B5" s="8" t="s">
        <v>12</v>
      </c>
      <c r="C5" s="8" t="s">
        <v>11</v>
      </c>
      <c r="D5" s="8" t="s">
        <v>13</v>
      </c>
      <c r="E5" s="8" t="s">
        <v>12</v>
      </c>
      <c r="F5" s="8" t="s">
        <v>11</v>
      </c>
    </row>
    <row r="6" spans="1:7" x14ac:dyDescent="0.25">
      <c r="B6" s="9">
        <v>43100</v>
      </c>
      <c r="C6" s="9">
        <v>43190</v>
      </c>
      <c r="D6" s="9">
        <v>43373</v>
      </c>
      <c r="E6" s="9">
        <v>43465</v>
      </c>
      <c r="F6" s="9">
        <v>43555</v>
      </c>
    </row>
    <row r="7" spans="1:7" x14ac:dyDescent="0.25">
      <c r="A7" s="13" t="s">
        <v>72</v>
      </c>
      <c r="B7" s="4"/>
      <c r="C7" s="4"/>
      <c r="D7" s="4"/>
      <c r="E7" s="4"/>
      <c r="F7" s="4"/>
    </row>
    <row r="8" spans="1:7" x14ac:dyDescent="0.25">
      <c r="A8" t="s">
        <v>15</v>
      </c>
      <c r="B8" s="4">
        <v>265100205</v>
      </c>
      <c r="C8" s="4">
        <v>427706342</v>
      </c>
      <c r="D8" s="4">
        <v>175488220</v>
      </c>
      <c r="E8" s="4">
        <v>353714020</v>
      </c>
      <c r="F8" s="4">
        <v>545829861</v>
      </c>
    </row>
    <row r="9" spans="1:7" x14ac:dyDescent="0.25">
      <c r="A9" t="s">
        <v>41</v>
      </c>
      <c r="B9" s="4">
        <v>-195698676</v>
      </c>
      <c r="C9" s="4">
        <v>-327013027</v>
      </c>
      <c r="D9" s="4">
        <v>-139139077</v>
      </c>
      <c r="E9" s="4">
        <v>-282245200</v>
      </c>
      <c r="F9" s="4">
        <v>-359615719</v>
      </c>
    </row>
    <row r="10" spans="1:7" x14ac:dyDescent="0.25">
      <c r="A10" t="s">
        <v>22</v>
      </c>
      <c r="B10" s="4">
        <v>0</v>
      </c>
      <c r="C10" s="4">
        <v>0</v>
      </c>
      <c r="D10" s="4">
        <v>-500000</v>
      </c>
      <c r="E10" s="4">
        <v>-1000000</v>
      </c>
      <c r="F10" s="4">
        <v>-1000000</v>
      </c>
    </row>
    <row r="11" spans="1:7" x14ac:dyDescent="0.25">
      <c r="A11" s="1"/>
      <c r="B11" s="17">
        <f>SUM(B8:B10)</f>
        <v>69401529</v>
      </c>
      <c r="C11" s="17">
        <f t="shared" ref="C11" si="0">SUM(C8:C10)</f>
        <v>100693315</v>
      </c>
      <c r="D11" s="17">
        <f t="shared" ref="D11" si="1">SUM(D8:D10)</f>
        <v>35849143</v>
      </c>
      <c r="E11" s="17">
        <f t="shared" ref="E11" si="2">SUM(E8:E10)</f>
        <v>70468820</v>
      </c>
      <c r="F11" s="17">
        <f t="shared" ref="F11" si="3">SUM(F8:F10)</f>
        <v>185214142</v>
      </c>
      <c r="G11" s="5"/>
    </row>
    <row r="12" spans="1:7" x14ac:dyDescent="0.25">
      <c r="B12" s="4"/>
      <c r="C12" s="4"/>
      <c r="D12" s="4"/>
      <c r="E12" s="4"/>
      <c r="F12" s="4"/>
    </row>
    <row r="13" spans="1:7" x14ac:dyDescent="0.25">
      <c r="A13" s="13" t="s">
        <v>73</v>
      </c>
      <c r="B13" s="4"/>
      <c r="C13" s="4"/>
      <c r="D13" s="4"/>
      <c r="E13" s="4"/>
      <c r="F13" s="4"/>
    </row>
    <row r="14" spans="1:7" x14ac:dyDescent="0.25">
      <c r="A14" s="2" t="s">
        <v>74</v>
      </c>
      <c r="B14" s="4">
        <v>-8255904</v>
      </c>
      <c r="C14" s="4">
        <v>-7355199</v>
      </c>
      <c r="D14" s="4">
        <v>-3210000</v>
      </c>
      <c r="E14" s="4">
        <v>-31152756</v>
      </c>
      <c r="F14" s="4">
        <v>-69405466</v>
      </c>
    </row>
    <row r="15" spans="1:7" x14ac:dyDescent="0.25">
      <c r="A15" s="2" t="s">
        <v>23</v>
      </c>
      <c r="B15" s="4">
        <v>-1320000</v>
      </c>
      <c r="C15" s="4">
        <v>-1320000</v>
      </c>
      <c r="D15" s="4">
        <v>0</v>
      </c>
      <c r="E15" s="4">
        <v>0</v>
      </c>
      <c r="F15" s="4">
        <v>-1431548</v>
      </c>
    </row>
    <row r="16" spans="1:7" x14ac:dyDescent="0.25">
      <c r="A16" s="2" t="s">
        <v>47</v>
      </c>
      <c r="B16" s="4"/>
      <c r="C16" s="4"/>
      <c r="D16" s="4">
        <v>-5689000</v>
      </c>
      <c r="E16" s="4">
        <v>-10615244</v>
      </c>
      <c r="F16" s="4"/>
    </row>
    <row r="17" spans="1:7" x14ac:dyDescent="0.25">
      <c r="A17" s="1"/>
      <c r="B17" s="17">
        <f>SUM(B14:B16)</f>
        <v>-9575904</v>
      </c>
      <c r="C17" s="17">
        <f t="shared" ref="C17:F17" si="4">SUM(C14:C16)</f>
        <v>-8675199</v>
      </c>
      <c r="D17" s="17">
        <f t="shared" si="4"/>
        <v>-8899000</v>
      </c>
      <c r="E17" s="17">
        <f t="shared" si="4"/>
        <v>-41768000</v>
      </c>
      <c r="F17" s="17">
        <f t="shared" si="4"/>
        <v>-70837014</v>
      </c>
    </row>
    <row r="18" spans="1:7" x14ac:dyDescent="0.25">
      <c r="B18" s="4"/>
      <c r="C18" s="4"/>
      <c r="D18" s="4"/>
      <c r="E18" s="4"/>
      <c r="F18" s="4"/>
    </row>
    <row r="19" spans="1:7" x14ac:dyDescent="0.25">
      <c r="A19" s="13" t="s">
        <v>75</v>
      </c>
      <c r="B19" s="4"/>
      <c r="C19" s="4"/>
      <c r="D19" s="4"/>
      <c r="E19" s="4"/>
      <c r="F19" s="4"/>
    </row>
    <row r="20" spans="1:7" x14ac:dyDescent="0.25">
      <c r="A20" t="s">
        <v>42</v>
      </c>
      <c r="B20" s="4">
        <v>-23449546</v>
      </c>
      <c r="C20" s="4">
        <v>-43110461</v>
      </c>
      <c r="D20" s="4">
        <v>-24436945</v>
      </c>
      <c r="E20" s="4">
        <v>-49587548</v>
      </c>
      <c r="F20" s="4">
        <v>-79449355</v>
      </c>
    </row>
    <row r="21" spans="1:7" x14ac:dyDescent="0.25">
      <c r="A21" s="2" t="s">
        <v>43</v>
      </c>
      <c r="B21" s="4">
        <v>0</v>
      </c>
      <c r="C21" s="4">
        <v>0</v>
      </c>
      <c r="D21">
        <v>0</v>
      </c>
      <c r="E21" s="4"/>
      <c r="F21" s="4">
        <v>0</v>
      </c>
    </row>
    <row r="22" spans="1:7" x14ac:dyDescent="0.25">
      <c r="A22" t="s">
        <v>44</v>
      </c>
      <c r="B22" s="4">
        <v>-29817000</v>
      </c>
      <c r="C22" s="4">
        <v>-59538000</v>
      </c>
      <c r="D22" s="4">
        <v>0</v>
      </c>
      <c r="E22" s="4">
        <v>31800000</v>
      </c>
      <c r="F22" s="4">
        <v>-31800000</v>
      </c>
    </row>
    <row r="23" spans="1:7" x14ac:dyDescent="0.25">
      <c r="A23" s="2" t="s">
        <v>45</v>
      </c>
      <c r="B23" s="4">
        <v>-12712022</v>
      </c>
      <c r="C23" s="4">
        <v>0</v>
      </c>
      <c r="D23" s="4">
        <v>-4559303</v>
      </c>
      <c r="E23" s="4">
        <v>60567408</v>
      </c>
      <c r="F23" s="4">
        <v>147178682</v>
      </c>
    </row>
    <row r="24" spans="1:7" x14ac:dyDescent="0.25">
      <c r="A24" s="2" t="s">
        <v>46</v>
      </c>
      <c r="B24" s="4">
        <v>0</v>
      </c>
      <c r="C24" s="4">
        <v>20578132</v>
      </c>
      <c r="D24" s="4">
        <v>11503226</v>
      </c>
      <c r="E24" s="4">
        <v>-74703552</v>
      </c>
      <c r="F24" s="4">
        <v>-154371707</v>
      </c>
    </row>
    <row r="25" spans="1:7" x14ac:dyDescent="0.25">
      <c r="A25" s="1"/>
      <c r="B25" s="17">
        <f t="shared" ref="B25:F25" si="5">SUM(B20:B24)</f>
        <v>-65978568</v>
      </c>
      <c r="C25" s="17">
        <f t="shared" si="5"/>
        <v>-82070329</v>
      </c>
      <c r="D25" s="17">
        <f t="shared" si="5"/>
        <v>-17493022</v>
      </c>
      <c r="E25" s="17">
        <f t="shared" si="5"/>
        <v>-31923692</v>
      </c>
      <c r="F25" s="17">
        <f t="shared" si="5"/>
        <v>-118442380</v>
      </c>
    </row>
    <row r="26" spans="1:7" x14ac:dyDescent="0.25">
      <c r="B26" s="21"/>
      <c r="C26" s="21"/>
      <c r="D26" s="21"/>
      <c r="E26" s="21"/>
      <c r="F26" s="21"/>
    </row>
    <row r="27" spans="1:7" x14ac:dyDescent="0.25">
      <c r="A27" s="1" t="s">
        <v>76</v>
      </c>
      <c r="B27" s="5">
        <f>B11+B17+B25</f>
        <v>-6152943</v>
      </c>
      <c r="C27" s="5">
        <f>C11+C17+C25</f>
        <v>9947787</v>
      </c>
      <c r="D27" s="5">
        <f t="shared" ref="D27:F27" si="6">D11+D17+D25</f>
        <v>9457121</v>
      </c>
      <c r="E27" s="5">
        <f t="shared" si="6"/>
        <v>-3222872</v>
      </c>
      <c r="F27" s="5">
        <f t="shared" si="6"/>
        <v>-4065252</v>
      </c>
      <c r="G27" s="5"/>
    </row>
    <row r="28" spans="1:7" x14ac:dyDescent="0.25">
      <c r="A28" s="34" t="s">
        <v>77</v>
      </c>
      <c r="B28" s="5">
        <v>0</v>
      </c>
      <c r="C28" s="5">
        <v>0</v>
      </c>
      <c r="D28" s="5">
        <v>0</v>
      </c>
      <c r="E28" s="5"/>
      <c r="F28" s="4">
        <v>0</v>
      </c>
    </row>
    <row r="29" spans="1:7" x14ac:dyDescent="0.25">
      <c r="A29" s="34" t="s">
        <v>78</v>
      </c>
      <c r="B29" s="4">
        <v>16608603</v>
      </c>
      <c r="C29" s="4">
        <v>16608603</v>
      </c>
      <c r="D29" s="4">
        <v>10267255</v>
      </c>
      <c r="E29" s="4">
        <v>10267255</v>
      </c>
      <c r="F29" s="4">
        <v>10267255</v>
      </c>
      <c r="G29" s="4"/>
    </row>
    <row r="30" spans="1:7" x14ac:dyDescent="0.25">
      <c r="A30" s="13" t="s">
        <v>79</v>
      </c>
      <c r="B30" s="18">
        <f t="shared" ref="B30:E30" si="7">SUM(B27:B29)</f>
        <v>10455660</v>
      </c>
      <c r="C30" s="18">
        <f>SUM(C27:C29)</f>
        <v>26556390</v>
      </c>
      <c r="D30" s="18">
        <f t="shared" si="7"/>
        <v>19724376</v>
      </c>
      <c r="E30" s="18">
        <f t="shared" si="7"/>
        <v>7044383</v>
      </c>
      <c r="F30" s="18">
        <f t="shared" ref="F30" si="8">SUM(F27:F29)</f>
        <v>6202003</v>
      </c>
      <c r="G30" s="5"/>
    </row>
    <row r="31" spans="1:7" x14ac:dyDescent="0.25">
      <c r="A31" s="28"/>
      <c r="B31" s="4"/>
      <c r="C31" s="4"/>
      <c r="D31" s="4"/>
      <c r="E31" s="4"/>
      <c r="F31" s="4"/>
      <c r="G31" s="4"/>
    </row>
    <row r="33" spans="1:7" s="1" customFormat="1" x14ac:dyDescent="0.25">
      <c r="A33" s="13" t="s">
        <v>80</v>
      </c>
      <c r="B33" s="22">
        <f>B11/('1'!B37/10)</f>
        <v>2.3842389542944593</v>
      </c>
      <c r="C33" s="22">
        <f>C11/('1'!C37/10)</f>
        <v>3.3584908334963495</v>
      </c>
      <c r="D33" s="22">
        <f>D11/('1'!D37/10)</f>
        <v>1.2315711836647365</v>
      </c>
      <c r="E33" s="22">
        <f>E11/('1'!E37/10)</f>
        <v>2.3503932313411693</v>
      </c>
      <c r="F33" s="22">
        <f>F11/('1'!F37/10)</f>
        <v>6.1775699622253093</v>
      </c>
      <c r="G33" s="16"/>
    </row>
    <row r="34" spans="1:7" x14ac:dyDescent="0.25">
      <c r="A34" s="13" t="s">
        <v>81</v>
      </c>
      <c r="B34" s="4">
        <f>'1'!B37/10</f>
        <v>29108462</v>
      </c>
      <c r="C34" s="4">
        <f>'1'!C37/10</f>
        <v>29981715</v>
      </c>
      <c r="D34" s="4">
        <f>'1'!D37/10</f>
        <v>29108462</v>
      </c>
      <c r="E34" s="4">
        <f>'1'!E37/10</f>
        <v>29981715</v>
      </c>
      <c r="F34" s="4">
        <f>'1'!F37/10</f>
        <v>29981715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6" width="14.5703125" customWidth="1"/>
  </cols>
  <sheetData>
    <row r="1" spans="1:6" x14ac:dyDescent="0.25">
      <c r="A1" s="1" t="s">
        <v>48</v>
      </c>
    </row>
    <row r="2" spans="1:6" x14ac:dyDescent="0.25">
      <c r="A2" s="1" t="s">
        <v>82</v>
      </c>
    </row>
    <row r="3" spans="1:6" x14ac:dyDescent="0.25">
      <c r="A3" t="s">
        <v>86</v>
      </c>
    </row>
    <row r="4" spans="1:6" x14ac:dyDescent="0.25">
      <c r="B4" s="24" t="s">
        <v>28</v>
      </c>
      <c r="C4" s="24" t="s">
        <v>29</v>
      </c>
      <c r="D4" s="24" t="s">
        <v>30</v>
      </c>
      <c r="E4" s="24" t="s">
        <v>31</v>
      </c>
      <c r="F4" s="24" t="s">
        <v>32</v>
      </c>
    </row>
    <row r="5" spans="1:6" s="13" customFormat="1" x14ac:dyDescent="0.25">
      <c r="A5" s="12"/>
      <c r="B5" s="14">
        <v>43100</v>
      </c>
      <c r="C5" s="14">
        <v>43190</v>
      </c>
      <c r="D5" s="14">
        <v>43373</v>
      </c>
      <c r="E5" s="14">
        <v>43465</v>
      </c>
      <c r="F5" s="14">
        <v>43555</v>
      </c>
    </row>
    <row r="6" spans="1:6" x14ac:dyDescent="0.25">
      <c r="A6" t="s">
        <v>83</v>
      </c>
      <c r="B6" s="7">
        <f>'2'!B25/'1'!B20</f>
        <v>5.7970855047822789E-3</v>
      </c>
      <c r="C6" s="7">
        <f>'2'!C25/'1'!C20</f>
        <v>7.3284686129131953E-3</v>
      </c>
      <c r="D6" s="7">
        <f>'2'!D25/'1'!D20</f>
        <v>1.7792921443857768E-3</v>
      </c>
      <c r="E6" s="7">
        <f>'2'!E25/'1'!E20</f>
        <v>1.9721904681866873E-3</v>
      </c>
      <c r="F6" s="7">
        <f>'2'!F25/'1'!F20</f>
        <v>2.1650683421707835E-3</v>
      </c>
    </row>
    <row r="7" spans="1:6" x14ac:dyDescent="0.25">
      <c r="A7" t="s">
        <v>84</v>
      </c>
      <c r="B7" s="7">
        <f>'2'!B25/'1'!B41</f>
        <v>1.5319735333116724E-2</v>
      </c>
      <c r="C7" s="7">
        <f>'2'!C25/'1'!C41</f>
        <v>2.1210119704385404E-2</v>
      </c>
      <c r="D7" s="7">
        <f>'2'!D25/'1'!D41</f>
        <v>5.1871667247289791E-3</v>
      </c>
      <c r="E7" s="7">
        <f>'2'!E25/'1'!E41</f>
        <v>5.6869041518511059E-3</v>
      </c>
      <c r="F7" s="7">
        <f>'2'!F25/'1'!F41</f>
        <v>6.2661602486365877E-3</v>
      </c>
    </row>
    <row r="8" spans="1:6" x14ac:dyDescent="0.25">
      <c r="A8" t="s">
        <v>6</v>
      </c>
      <c r="B8" s="7">
        <f>('1'!B25)/'1'!B41</f>
        <v>0.71642093503096105</v>
      </c>
      <c r="C8" s="7">
        <f>('1'!C25)/'1'!C41</f>
        <v>0.94146166787124419</v>
      </c>
      <c r="D8" s="7">
        <f>('1'!D25)/'1'!D41</f>
        <v>0.69594421894871294</v>
      </c>
      <c r="E8" s="7">
        <f>('1'!E25)/'1'!E41</f>
        <v>0.97073283270776356</v>
      </c>
      <c r="F8" s="7">
        <f>('1'!F25)/'1'!F41</f>
        <v>0.94146166787124419</v>
      </c>
    </row>
    <row r="9" spans="1:6" x14ac:dyDescent="0.25">
      <c r="A9" t="s">
        <v>7</v>
      </c>
      <c r="B9" s="6">
        <f>'1'!B19/'1'!B34</f>
        <v>1.2123854811660941</v>
      </c>
      <c r="C9" s="6">
        <f>'1'!C19/'1'!C34</f>
        <v>1.2005025826663454</v>
      </c>
      <c r="D9" s="6">
        <f>'1'!D19/'1'!D34</f>
        <v>0.91598258454801562</v>
      </c>
      <c r="E9" s="6">
        <f>'1'!E19/'1'!E34</f>
        <v>1.1941781553867101</v>
      </c>
      <c r="F9" s="6">
        <f>'1'!F19/'1'!F34</f>
        <v>1.2005025826663454</v>
      </c>
    </row>
    <row r="10" spans="1:6" x14ac:dyDescent="0.25">
      <c r="A10" t="s">
        <v>9</v>
      </c>
      <c r="B10" s="7">
        <f>'2'!B25/'2'!B8</f>
        <v>3.0330176340047501E-2</v>
      </c>
      <c r="C10" s="7">
        <f>'2'!C25/'2'!C8</f>
        <v>2.6653647888887688E-2</v>
      </c>
      <c r="D10" s="7">
        <f>'2'!D25/'2'!D8</f>
        <v>1.5964728174409405E-2</v>
      </c>
      <c r="E10" s="7">
        <f>'2'!E25/'2'!E8</f>
        <v>8.5121440644818323E-3</v>
      </c>
      <c r="F10" s="7">
        <f>'2'!F25/'2'!F8</f>
        <v>5.9681421607532753E-3</v>
      </c>
    </row>
    <row r="11" spans="1:6" x14ac:dyDescent="0.25">
      <c r="A11" t="s">
        <v>8</v>
      </c>
      <c r="B11" s="7">
        <f>'2'!B18/'2'!B8</f>
        <v>3.1974667025095785E-2</v>
      </c>
      <c r="C11" s="7">
        <f>'2'!C18/'2'!C8</f>
        <v>3.5975796261939842E-2</v>
      </c>
      <c r="D11" s="7">
        <f>'2'!D18/'2'!D8</f>
        <v>2.3292221972455406E-2</v>
      </c>
      <c r="E11" s="7">
        <f>'2'!E18/'2'!E8</f>
        <v>2.5808687884867513E-2</v>
      </c>
      <c r="F11" s="7">
        <f>'2'!F18/'2'!F8</f>
        <v>2.2093624627259063E-2</v>
      </c>
    </row>
    <row r="12" spans="1:6" x14ac:dyDescent="0.25">
      <c r="A12" t="s">
        <v>85</v>
      </c>
      <c r="B12" s="7">
        <f>'2'!B25/('1'!B25+'1'!B41)</f>
        <v>8.9253952922919728E-3</v>
      </c>
      <c r="C12" s="7">
        <f>'2'!C25/('1'!C25+'1'!C41)</f>
        <v>1.0924820229719847E-2</v>
      </c>
      <c r="D12" s="7">
        <f>'2'!D25/('1'!D25+'1'!D41)</f>
        <v>3.0585715419015466E-3</v>
      </c>
      <c r="E12" s="7">
        <f>'2'!E25/('1'!E25+'1'!E41)</f>
        <v>2.8856799143277922E-3</v>
      </c>
      <c r="F12" s="7">
        <f>'2'!F25/('1'!F25+'1'!F41)</f>
        <v>3.2275477555563834E-3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2020-04-12T16:25:34Z</dcterms:modified>
</cp:coreProperties>
</file>