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hqy1dKoqoHra3bOqT8mzrCT0Pt6g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H36" i="3"/>
  <c r="G36" i="3"/>
  <c r="F36" i="3"/>
  <c r="E36" i="3"/>
  <c r="D36" i="3"/>
  <c r="C36" i="3"/>
  <c r="B36" i="3"/>
  <c r="H35" i="3"/>
  <c r="G35" i="3"/>
  <c r="D35" i="3"/>
  <c r="C35" i="3"/>
  <c r="E29" i="3"/>
  <c r="E32" i="3" s="1"/>
  <c r="H27" i="3"/>
  <c r="G27" i="3"/>
  <c r="F27" i="3"/>
  <c r="E27" i="3"/>
  <c r="D27" i="3"/>
  <c r="C27" i="3"/>
  <c r="B27" i="3"/>
  <c r="H18" i="3"/>
  <c r="G18" i="3"/>
  <c r="F18" i="3"/>
  <c r="E18" i="3"/>
  <c r="D18" i="3"/>
  <c r="C18" i="3"/>
  <c r="B18" i="3"/>
  <c r="H11" i="3"/>
  <c r="H29" i="3" s="1"/>
  <c r="H32" i="3" s="1"/>
  <c r="G11" i="3"/>
  <c r="G29" i="3" s="1"/>
  <c r="G32" i="3" s="1"/>
  <c r="F11" i="3"/>
  <c r="F35" i="3" s="1"/>
  <c r="E11" i="3"/>
  <c r="E35" i="3" s="1"/>
  <c r="D11" i="3"/>
  <c r="D29" i="3" s="1"/>
  <c r="D32" i="3" s="1"/>
  <c r="C11" i="3"/>
  <c r="C29" i="3" s="1"/>
  <c r="C32" i="3" s="1"/>
  <c r="B11" i="3"/>
  <c r="B35" i="3" s="1"/>
  <c r="H30" i="2"/>
  <c r="G30" i="2"/>
  <c r="F30" i="2"/>
  <c r="E30" i="2"/>
  <c r="D30" i="2"/>
  <c r="C30" i="2"/>
  <c r="B30" i="2"/>
  <c r="H22" i="2"/>
  <c r="G22" i="2"/>
  <c r="F22" i="2"/>
  <c r="E22" i="2"/>
  <c r="D22" i="2"/>
  <c r="C22" i="2"/>
  <c r="B22" i="2"/>
  <c r="H18" i="2"/>
  <c r="H20" i="2" s="1"/>
  <c r="H26" i="2" s="1"/>
  <c r="H29" i="2" s="1"/>
  <c r="D18" i="2"/>
  <c r="D20" i="2" s="1"/>
  <c r="D26" i="2" s="1"/>
  <c r="H15" i="2"/>
  <c r="G15" i="2"/>
  <c r="G18" i="2" s="1"/>
  <c r="G20" i="2" s="1"/>
  <c r="G26" i="2" s="1"/>
  <c r="G29" i="2" s="1"/>
  <c r="D15" i="2"/>
  <c r="C15" i="2"/>
  <c r="C18" i="2" s="1"/>
  <c r="H10" i="2"/>
  <c r="G10" i="2"/>
  <c r="F10" i="2"/>
  <c r="F15" i="2" s="1"/>
  <c r="F18" i="2" s="1"/>
  <c r="E10" i="2"/>
  <c r="E15" i="2" s="1"/>
  <c r="E18" i="2" s="1"/>
  <c r="D10" i="2"/>
  <c r="C10" i="2"/>
  <c r="B10" i="2"/>
  <c r="B15" i="2" s="1"/>
  <c r="B18" i="2" s="1"/>
  <c r="H49" i="1"/>
  <c r="G49" i="1"/>
  <c r="F49" i="1"/>
  <c r="E49" i="1"/>
  <c r="D49" i="1"/>
  <c r="C49" i="1"/>
  <c r="B49" i="1"/>
  <c r="H48" i="1"/>
  <c r="E48" i="1"/>
  <c r="D48" i="1"/>
  <c r="H44" i="1"/>
  <c r="G44" i="1"/>
  <c r="G48" i="1" s="1"/>
  <c r="F44" i="1"/>
  <c r="F8" i="4" s="1"/>
  <c r="E44" i="1"/>
  <c r="E8" i="4" s="1"/>
  <c r="D44" i="1"/>
  <c r="C44" i="1"/>
  <c r="C48" i="1" s="1"/>
  <c r="B44" i="1"/>
  <c r="B8" i="4" s="1"/>
  <c r="F38" i="1"/>
  <c r="E38" i="1"/>
  <c r="B38" i="1"/>
  <c r="H37" i="1"/>
  <c r="G37" i="1"/>
  <c r="F37" i="1"/>
  <c r="E37" i="1"/>
  <c r="D37" i="1"/>
  <c r="C37" i="1"/>
  <c r="B37" i="1"/>
  <c r="H28" i="1"/>
  <c r="H38" i="1" s="1"/>
  <c r="H46" i="1" s="1"/>
  <c r="G28" i="1"/>
  <c r="G38" i="1" s="1"/>
  <c r="G46" i="1" s="1"/>
  <c r="F28" i="1"/>
  <c r="E28" i="1"/>
  <c r="D28" i="1"/>
  <c r="D38" i="1" s="1"/>
  <c r="D46" i="1" s="1"/>
  <c r="C28" i="1"/>
  <c r="C38" i="1" s="1"/>
  <c r="C46" i="1" s="1"/>
  <c r="B28" i="1"/>
  <c r="G22" i="1"/>
  <c r="F22" i="1"/>
  <c r="C22" i="1"/>
  <c r="B22" i="1"/>
  <c r="H21" i="1"/>
  <c r="G21" i="1"/>
  <c r="F21" i="1"/>
  <c r="E21" i="1"/>
  <c r="E9" i="4" s="1"/>
  <c r="D21" i="1"/>
  <c r="D9" i="4" s="1"/>
  <c r="C21" i="1"/>
  <c r="B21" i="1"/>
  <c r="H13" i="1"/>
  <c r="H22" i="1" s="1"/>
  <c r="G13" i="1"/>
  <c r="F13" i="1"/>
  <c r="E13" i="1"/>
  <c r="E22" i="1" s="1"/>
  <c r="D13" i="1"/>
  <c r="D22" i="1" s="1"/>
  <c r="C13" i="1"/>
  <c r="B13" i="1"/>
  <c r="E11" i="4" l="1"/>
  <c r="E20" i="2"/>
  <c r="E26" i="2" s="1"/>
  <c r="C11" i="4"/>
  <c r="C20" i="2"/>
  <c r="C26" i="2" s="1"/>
  <c r="D10" i="4"/>
  <c r="D6" i="4"/>
  <c r="D12" i="4"/>
  <c r="D7" i="4"/>
  <c r="D29" i="2"/>
  <c r="B11" i="4"/>
  <c r="B20" i="2"/>
  <c r="B26" i="2" s="1"/>
  <c r="F20" i="2"/>
  <c r="F26" i="2" s="1"/>
  <c r="F11" i="4"/>
  <c r="F29" i="3"/>
  <c r="F32" i="3" s="1"/>
  <c r="E46" i="1"/>
  <c r="B48" i="1"/>
  <c r="F48" i="1"/>
  <c r="D11" i="4"/>
  <c r="B29" i="3"/>
  <c r="B32" i="3" s="1"/>
  <c r="B46" i="1"/>
  <c r="F46" i="1"/>
  <c r="C7" i="4" l="1"/>
  <c r="C29" i="2"/>
  <c r="C10" i="4"/>
  <c r="C6" i="4"/>
  <c r="C12" i="4"/>
  <c r="B12" i="4"/>
  <c r="B6" i="4"/>
  <c r="B7" i="4"/>
  <c r="B29" i="2"/>
  <c r="B10" i="4"/>
  <c r="E7" i="4"/>
  <c r="E29" i="2"/>
  <c r="E12" i="4"/>
  <c r="E10" i="4"/>
  <c r="E6" i="4"/>
  <c r="F12" i="4"/>
  <c r="F10" i="4"/>
  <c r="F7" i="4"/>
  <c r="F29" i="2"/>
  <c r="F6" i="4"/>
</calcChain>
</file>

<file path=xl/sharedStrings.xml><?xml version="1.0" encoding="utf-8"?>
<sst xmlns="http://schemas.openxmlformats.org/spreadsheetml/2006/main" count="117" uniqueCount="92">
  <si>
    <t>SAFKO SPINNING MILLS LIMITED</t>
  </si>
  <si>
    <t>Cash Flow Statement</t>
  </si>
  <si>
    <t>Income Statement</t>
  </si>
  <si>
    <t>Balance Sheet</t>
  </si>
  <si>
    <t>As at quarter end</t>
  </si>
  <si>
    <t>Quarter 2</t>
  </si>
  <si>
    <t>Quarter 3</t>
  </si>
  <si>
    <t>Quarter 1</t>
  </si>
  <si>
    <t>Net Cash Flows - Operating Activities</t>
  </si>
  <si>
    <t>Net Revenues</t>
  </si>
  <si>
    <t>ASSETS</t>
  </si>
  <si>
    <t>NON CURRENT ASSETS</t>
  </si>
  <si>
    <t>Cash received from customers &amp; other</t>
  </si>
  <si>
    <t>Property, plant &amp; Equipment</t>
  </si>
  <si>
    <t>Cash paid to suppliers, employees &amp; other expenses</t>
  </si>
  <si>
    <t>Cost of goods sold</t>
  </si>
  <si>
    <t>Intangible assets</t>
  </si>
  <si>
    <t>Income tax Paid</t>
  </si>
  <si>
    <t>Capital work-in-progress</t>
  </si>
  <si>
    <t>Machine under installation</t>
  </si>
  <si>
    <t>Gross Profit</t>
  </si>
  <si>
    <t>Net Cash Flows - Investment Activities</t>
  </si>
  <si>
    <t>Acquition of property,plant and equipment</t>
  </si>
  <si>
    <t>Operating Incomes/Expenses</t>
  </si>
  <si>
    <t>CURRENT ASSETS</t>
  </si>
  <si>
    <t>Investment in FDR</t>
  </si>
  <si>
    <t>Inventories</t>
  </si>
  <si>
    <t>Other Income</t>
  </si>
  <si>
    <t xml:space="preserve">Investment </t>
  </si>
  <si>
    <t>Debtors</t>
  </si>
  <si>
    <t>Administrative and marketing expenses</t>
  </si>
  <si>
    <t>Capital work in progress</t>
  </si>
  <si>
    <t>Advances,deposit and repayments</t>
  </si>
  <si>
    <t>Cash &amp; Cash equivalents</t>
  </si>
  <si>
    <t>Operating Profit</t>
  </si>
  <si>
    <t>Net Cash Flows - Financing Activities</t>
  </si>
  <si>
    <t>Financial expenses paid</t>
  </si>
  <si>
    <t>Non-Operating Income/(Expenses)</t>
  </si>
  <si>
    <t>Lease rental repayment (principal)</t>
  </si>
  <si>
    <t>Sister concern loan received/paid</t>
  </si>
  <si>
    <t>Term loan received/ repaid</t>
  </si>
  <si>
    <t>Loan received from Directors</t>
  </si>
  <si>
    <t>Financial Expenses</t>
  </si>
  <si>
    <t>Short term bank loan received/ repaid</t>
  </si>
  <si>
    <t>Liabilities and Capital</t>
  </si>
  <si>
    <t>Profit Before contribution to WPPF</t>
  </si>
  <si>
    <t>Liabilities</t>
  </si>
  <si>
    <t>Net Change in Cash Flows</t>
  </si>
  <si>
    <t>Contribution to WPPF</t>
  </si>
  <si>
    <t>Non Current Liabilities</t>
  </si>
  <si>
    <t>Profit Before Taxation</t>
  </si>
  <si>
    <t>Deferred tax liability</t>
  </si>
  <si>
    <t>Long term Debt</t>
  </si>
  <si>
    <t>Effects of exchange rate changes on cash and cash equivalents</t>
  </si>
  <si>
    <t>Provision for Taxation</t>
  </si>
  <si>
    <t>Cash and Cash Equivalents at Beginning Period</t>
  </si>
  <si>
    <t>Cash and Cash Equivalents at End of Period</t>
  </si>
  <si>
    <t>Current tax</t>
  </si>
  <si>
    <t>Income tax of previous years</t>
  </si>
  <si>
    <t>Deferred tax</t>
  </si>
  <si>
    <t>Current Liabilities</t>
  </si>
  <si>
    <t>Net Profit</t>
  </si>
  <si>
    <t>Long Term Loan (Current Portion)</t>
  </si>
  <si>
    <t>Short term loan from bank</t>
  </si>
  <si>
    <t>Net Operating Cash Flow Per Share</t>
  </si>
  <si>
    <t xml:space="preserve">Short term loan from Directors
</t>
  </si>
  <si>
    <t>Bills accepted liabilities</t>
  </si>
  <si>
    <t>Liabilities for expenses and other finance</t>
  </si>
  <si>
    <t xml:space="preserve">Income Tax Payable </t>
  </si>
  <si>
    <t>Earnings per share (par value Taka 10)</t>
  </si>
  <si>
    <t>Shareholders’ Equity</t>
  </si>
  <si>
    <t>Shares to Calculate NOCFPS</t>
  </si>
  <si>
    <t>Share capital</t>
  </si>
  <si>
    <t>General reserve</t>
  </si>
  <si>
    <t>Retained earning</t>
  </si>
  <si>
    <t>Revaluation Surplus</t>
  </si>
  <si>
    <t>Shares to Calculate EPS</t>
  </si>
  <si>
    <t>Net assets value per share</t>
  </si>
  <si>
    <t>Shares to calculate NAVPS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</si>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</sst>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0" fontId="7" fillId="0" borderId="0" xfId="0" applyFont="1"/>
    <xf numFmtId="164" fontId="8" fillId="0" borderId="0" xfId="0" applyNumberFormat="1" applyFont="1" applyAlignment="1"/>
    <xf numFmtId="164" fontId="9" fillId="0" borderId="0" xfId="0" applyNumberFormat="1" applyFont="1"/>
    <xf numFmtId="0" fontId="3" fillId="0" borderId="0" xfId="0" applyFont="1" applyAlignment="1"/>
    <xf numFmtId="0" fontId="4" fillId="0" borderId="0" xfId="0" applyFo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0" fontId="8" fillId="0" borderId="0" xfId="0" applyFont="1" applyAlignment="1"/>
    <xf numFmtId="0" fontId="2" fillId="0" borderId="3" xfId="0" applyFont="1" applyBorder="1"/>
    <xf numFmtId="164" fontId="2" fillId="0" borderId="4" xfId="0" applyNumberFormat="1" applyFont="1" applyBorder="1"/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2" fillId="0" borderId="5" xfId="0" applyNumberFormat="1" applyFont="1" applyBorder="1"/>
    <xf numFmtId="43" fontId="4" fillId="0" borderId="0" xfId="0" applyNumberFormat="1" applyFont="1"/>
    <xf numFmtId="43" fontId="2" fillId="0" borderId="5" xfId="0" applyNumberFormat="1" applyFont="1" applyBorder="1"/>
    <xf numFmtId="0" fontId="2" fillId="0" borderId="6" xfId="0" applyFont="1" applyBorder="1"/>
    <xf numFmtId="15" fontId="2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8" width="12.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2" t="s">
        <v>3</v>
      </c>
    </row>
    <row r="3" spans="1:10" x14ac:dyDescent="0.25">
      <c r="A3" s="3" t="s">
        <v>4</v>
      </c>
    </row>
    <row r="4" spans="1:10" x14ac:dyDescent="0.25">
      <c r="B4" s="5"/>
      <c r="C4" s="5"/>
      <c r="D4" s="5"/>
      <c r="E4" s="5"/>
      <c r="F4" s="5"/>
    </row>
    <row r="5" spans="1:10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8" t="s">
        <v>7</v>
      </c>
      <c r="H5" s="6" t="s">
        <v>5</v>
      </c>
    </row>
    <row r="6" spans="1:10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10">
        <v>43738</v>
      </c>
      <c r="H6" s="10">
        <v>43830</v>
      </c>
    </row>
    <row r="7" spans="1:10" x14ac:dyDescent="0.25">
      <c r="A7" s="12" t="s">
        <v>10</v>
      </c>
      <c r="B7" s="13"/>
      <c r="C7" s="13"/>
      <c r="D7" s="13"/>
      <c r="E7" s="13"/>
      <c r="F7" s="13"/>
      <c r="G7" s="13"/>
    </row>
    <row r="8" spans="1:10" x14ac:dyDescent="0.25">
      <c r="A8" s="14" t="s">
        <v>11</v>
      </c>
      <c r="B8" s="13"/>
      <c r="C8" s="13"/>
      <c r="D8" s="13"/>
      <c r="E8" s="13"/>
      <c r="F8" s="13"/>
      <c r="G8" s="13"/>
    </row>
    <row r="9" spans="1:10" x14ac:dyDescent="0.25">
      <c r="A9" s="3" t="s">
        <v>13</v>
      </c>
      <c r="B9" s="13">
        <v>737228761</v>
      </c>
      <c r="C9" s="13">
        <v>909004932</v>
      </c>
      <c r="D9" s="13">
        <v>723528817</v>
      </c>
      <c r="E9" s="13">
        <v>949998248</v>
      </c>
      <c r="F9" s="13">
        <v>909004932</v>
      </c>
      <c r="G9" s="15">
        <v>951817544</v>
      </c>
      <c r="H9" s="15">
        <v>1412888176</v>
      </c>
      <c r="I9" s="13"/>
      <c r="J9" s="13"/>
    </row>
    <row r="10" spans="1:10" x14ac:dyDescent="0.25">
      <c r="A10" s="17" t="s">
        <v>16</v>
      </c>
      <c r="B10" s="13"/>
      <c r="C10" s="13"/>
      <c r="D10" s="13"/>
      <c r="E10" s="13"/>
      <c r="F10" s="13"/>
      <c r="G10" s="15">
        <v>119700</v>
      </c>
      <c r="H10" s="15">
        <v>113400</v>
      </c>
      <c r="I10" s="13"/>
      <c r="J10" s="13"/>
    </row>
    <row r="11" spans="1:10" x14ac:dyDescent="0.25">
      <c r="A11" s="17" t="s">
        <v>18</v>
      </c>
      <c r="B11" s="13"/>
      <c r="C11" s="13"/>
      <c r="D11" s="13"/>
      <c r="E11" s="13"/>
      <c r="F11" s="13"/>
      <c r="G11" s="15">
        <v>134702563</v>
      </c>
      <c r="H11" s="15">
        <v>75132721</v>
      </c>
      <c r="I11" s="13"/>
      <c r="J11" s="13"/>
    </row>
    <row r="12" spans="1:10" x14ac:dyDescent="0.25">
      <c r="A12" s="3" t="s">
        <v>19</v>
      </c>
      <c r="B12" s="13">
        <v>152755407</v>
      </c>
      <c r="C12" s="13">
        <v>123292163</v>
      </c>
      <c r="D12" s="13">
        <v>305217750</v>
      </c>
      <c r="E12" s="13">
        <v>102388587</v>
      </c>
      <c r="F12" s="13">
        <v>123292163</v>
      </c>
      <c r="G12" s="16"/>
      <c r="H12" s="13"/>
      <c r="I12" s="13"/>
      <c r="J12" s="13"/>
    </row>
    <row r="13" spans="1:10" x14ac:dyDescent="0.25">
      <c r="A13" s="2"/>
      <c r="B13" s="20">
        <f t="shared" ref="B13:H13" si="0">SUM(B9:B12)</f>
        <v>889984168</v>
      </c>
      <c r="C13" s="20">
        <f t="shared" si="0"/>
        <v>1032297095</v>
      </c>
      <c r="D13" s="20">
        <f t="shared" si="0"/>
        <v>1028746567</v>
      </c>
      <c r="E13" s="20">
        <f t="shared" si="0"/>
        <v>1052386835</v>
      </c>
      <c r="F13" s="20">
        <f t="shared" si="0"/>
        <v>1032297095</v>
      </c>
      <c r="G13" s="20">
        <f t="shared" si="0"/>
        <v>1086639807</v>
      </c>
      <c r="H13" s="20">
        <f t="shared" si="0"/>
        <v>1488134297</v>
      </c>
      <c r="I13" s="13"/>
      <c r="J13" s="13"/>
    </row>
    <row r="14" spans="1:10" x14ac:dyDescent="0.25">
      <c r="A14" s="2"/>
      <c r="B14" s="21"/>
      <c r="C14" s="21"/>
      <c r="D14" s="21"/>
      <c r="E14" s="21"/>
      <c r="F14" s="21"/>
      <c r="G14" s="16"/>
      <c r="H14" s="13"/>
      <c r="I14" s="13"/>
      <c r="J14" s="13"/>
    </row>
    <row r="15" spans="1:10" x14ac:dyDescent="0.25">
      <c r="A15" s="14" t="s">
        <v>24</v>
      </c>
      <c r="B15" s="13"/>
      <c r="C15" s="13"/>
      <c r="D15" s="13"/>
      <c r="E15" s="13"/>
      <c r="F15" s="13"/>
      <c r="G15" s="16"/>
      <c r="H15" s="13"/>
      <c r="I15" s="13"/>
      <c r="J15" s="13"/>
    </row>
    <row r="16" spans="1:10" x14ac:dyDescent="0.25">
      <c r="A16" s="3" t="s">
        <v>26</v>
      </c>
      <c r="B16" s="13">
        <v>260125723</v>
      </c>
      <c r="C16" s="13">
        <v>302015478</v>
      </c>
      <c r="D16" s="13">
        <v>288430010</v>
      </c>
      <c r="E16" s="13">
        <v>286530370</v>
      </c>
      <c r="F16" s="13">
        <v>302015478</v>
      </c>
      <c r="G16" s="15">
        <v>432093246</v>
      </c>
      <c r="H16" s="15">
        <v>436487245</v>
      </c>
      <c r="I16" s="13"/>
      <c r="J16" s="13"/>
    </row>
    <row r="17" spans="1:10" x14ac:dyDescent="0.25">
      <c r="A17" s="3" t="s">
        <v>29</v>
      </c>
      <c r="B17" s="13">
        <v>47186325</v>
      </c>
      <c r="C17" s="13">
        <v>66425859</v>
      </c>
      <c r="D17" s="13">
        <v>51896400</v>
      </c>
      <c r="E17" s="13">
        <v>56627550</v>
      </c>
      <c r="F17" s="13">
        <v>66425859</v>
      </c>
      <c r="G17" s="15">
        <v>38439508</v>
      </c>
      <c r="H17" s="15">
        <v>44205435</v>
      </c>
      <c r="I17" s="13"/>
      <c r="J17" s="13"/>
    </row>
    <row r="18" spans="1:10" x14ac:dyDescent="0.25">
      <c r="A18" s="3" t="s">
        <v>32</v>
      </c>
      <c r="B18" s="13">
        <v>174272940</v>
      </c>
      <c r="C18" s="13">
        <v>125393690</v>
      </c>
      <c r="D18" s="13">
        <v>154526643</v>
      </c>
      <c r="E18" s="13">
        <v>124596158</v>
      </c>
      <c r="F18" s="13">
        <v>125393690</v>
      </c>
      <c r="G18" s="15">
        <v>135756311</v>
      </c>
      <c r="H18" s="15">
        <v>130965300</v>
      </c>
      <c r="I18" s="13"/>
      <c r="J18" s="13"/>
    </row>
    <row r="19" spans="1:10" x14ac:dyDescent="0.25">
      <c r="A19" s="3" t="s">
        <v>25</v>
      </c>
      <c r="B19" s="13">
        <v>7215000</v>
      </c>
      <c r="C19" s="13">
        <v>10804231</v>
      </c>
      <c r="D19" s="13">
        <v>9372683</v>
      </c>
      <c r="E19" s="13">
        <v>9372683</v>
      </c>
      <c r="F19" s="13">
        <v>10804231</v>
      </c>
      <c r="G19" s="15">
        <v>10721945</v>
      </c>
      <c r="H19" s="15">
        <v>10789983</v>
      </c>
      <c r="I19" s="13"/>
      <c r="J19" s="13"/>
    </row>
    <row r="20" spans="1:10" x14ac:dyDescent="0.25">
      <c r="A20" s="3" t="s">
        <v>33</v>
      </c>
      <c r="B20" s="13">
        <v>10455660</v>
      </c>
      <c r="C20" s="13">
        <v>6202002</v>
      </c>
      <c r="D20" s="13">
        <v>19724374</v>
      </c>
      <c r="E20" s="13">
        <v>7044383</v>
      </c>
      <c r="F20" s="13">
        <v>6202002</v>
      </c>
      <c r="G20" s="15">
        <v>46305041</v>
      </c>
      <c r="H20" s="15">
        <v>42759780</v>
      </c>
      <c r="I20" s="13"/>
      <c r="J20" s="13"/>
    </row>
    <row r="21" spans="1:10" x14ac:dyDescent="0.25">
      <c r="A21" s="2"/>
      <c r="B21" s="19">
        <f t="shared" ref="B21:H21" si="1">SUM(B16:B20)</f>
        <v>499255648</v>
      </c>
      <c r="C21" s="19">
        <f t="shared" si="1"/>
        <v>510841260</v>
      </c>
      <c r="D21" s="19">
        <f t="shared" si="1"/>
        <v>523950110</v>
      </c>
      <c r="E21" s="19">
        <f t="shared" si="1"/>
        <v>484171144</v>
      </c>
      <c r="F21" s="19">
        <f t="shared" si="1"/>
        <v>510841260</v>
      </c>
      <c r="G21" s="19">
        <f t="shared" si="1"/>
        <v>663316051</v>
      </c>
      <c r="H21" s="19">
        <f t="shared" si="1"/>
        <v>665207743</v>
      </c>
      <c r="I21" s="13"/>
      <c r="J21" s="13"/>
    </row>
    <row r="22" spans="1:10" x14ac:dyDescent="0.25">
      <c r="A22" s="2"/>
      <c r="B22" s="24">
        <f t="shared" ref="B22:H22" si="2">B13+B21</f>
        <v>1389239816</v>
      </c>
      <c r="C22" s="24">
        <f t="shared" si="2"/>
        <v>1543138355</v>
      </c>
      <c r="D22" s="24">
        <f t="shared" si="2"/>
        <v>1552696677</v>
      </c>
      <c r="E22" s="24">
        <f t="shared" si="2"/>
        <v>1536557979</v>
      </c>
      <c r="F22" s="24">
        <f t="shared" si="2"/>
        <v>1543138355</v>
      </c>
      <c r="G22" s="24">
        <f t="shared" si="2"/>
        <v>1749955858</v>
      </c>
      <c r="H22" s="24">
        <f t="shared" si="2"/>
        <v>2153342040</v>
      </c>
      <c r="I22" s="13"/>
      <c r="J22" s="13"/>
    </row>
    <row r="23" spans="1:10" ht="15.75" customHeight="1" x14ac:dyDescent="0.25">
      <c r="A23" s="26" t="s">
        <v>44</v>
      </c>
      <c r="B23" s="21"/>
      <c r="C23" s="21"/>
      <c r="D23" s="21"/>
      <c r="E23" s="21"/>
      <c r="F23" s="21"/>
      <c r="G23" s="16"/>
      <c r="H23" s="13"/>
      <c r="I23" s="13"/>
      <c r="J23" s="13"/>
    </row>
    <row r="24" spans="1:10" ht="15.75" customHeight="1" x14ac:dyDescent="0.25">
      <c r="A24" s="27" t="s">
        <v>46</v>
      </c>
      <c r="B24" s="13"/>
      <c r="C24" s="13"/>
      <c r="D24" s="13"/>
      <c r="E24" s="13"/>
      <c r="F24" s="13"/>
      <c r="G24" s="16"/>
      <c r="H24" s="13"/>
      <c r="I24" s="13"/>
      <c r="J24" s="13"/>
    </row>
    <row r="25" spans="1:10" ht="15.75" customHeight="1" x14ac:dyDescent="0.25">
      <c r="A25" s="14" t="s">
        <v>49</v>
      </c>
      <c r="B25" s="13"/>
      <c r="C25" s="13"/>
      <c r="D25" s="13"/>
      <c r="E25" s="13"/>
      <c r="F25" s="13"/>
      <c r="G25" s="16"/>
      <c r="H25" s="13"/>
      <c r="I25" s="13"/>
      <c r="J25" s="13"/>
    </row>
    <row r="26" spans="1:10" ht="15.75" customHeight="1" x14ac:dyDescent="0.25">
      <c r="A26" s="3" t="s">
        <v>51</v>
      </c>
      <c r="B26" s="13">
        <v>75126004</v>
      </c>
      <c r="C26" s="13">
        <v>82464301</v>
      </c>
      <c r="D26" s="13">
        <v>77422741</v>
      </c>
      <c r="E26" s="13">
        <v>80969080</v>
      </c>
      <c r="F26" s="13">
        <v>82464301</v>
      </c>
      <c r="G26" s="15">
        <v>82866445</v>
      </c>
      <c r="H26" s="15">
        <v>82024052</v>
      </c>
      <c r="I26" s="13"/>
      <c r="J26" s="13"/>
    </row>
    <row r="27" spans="1:10" ht="15.75" customHeight="1" x14ac:dyDescent="0.25">
      <c r="A27" s="18" t="s">
        <v>52</v>
      </c>
      <c r="B27" s="13">
        <v>376620481</v>
      </c>
      <c r="C27" s="13">
        <v>501969836</v>
      </c>
      <c r="D27" s="13">
        <v>370662038</v>
      </c>
      <c r="E27" s="13">
        <v>517275153</v>
      </c>
      <c r="F27" s="13">
        <v>501969836</v>
      </c>
      <c r="G27" s="15">
        <v>755946539</v>
      </c>
      <c r="H27" s="15">
        <v>873842819</v>
      </c>
      <c r="I27" s="13"/>
      <c r="J27" s="13"/>
    </row>
    <row r="28" spans="1:10" ht="15.75" customHeight="1" x14ac:dyDescent="0.25">
      <c r="A28" s="2"/>
      <c r="B28" s="20">
        <f t="shared" ref="B28:H28" si="3">SUM(B26:B27)</f>
        <v>451746485</v>
      </c>
      <c r="C28" s="20">
        <f t="shared" si="3"/>
        <v>584434137</v>
      </c>
      <c r="D28" s="20">
        <f t="shared" si="3"/>
        <v>448084779</v>
      </c>
      <c r="E28" s="20">
        <f t="shared" si="3"/>
        <v>598244233</v>
      </c>
      <c r="F28" s="20">
        <f t="shared" si="3"/>
        <v>584434137</v>
      </c>
      <c r="G28" s="20">
        <f t="shared" si="3"/>
        <v>838812984</v>
      </c>
      <c r="H28" s="20">
        <f t="shared" si="3"/>
        <v>955866871</v>
      </c>
      <c r="I28" s="13"/>
      <c r="J28" s="13"/>
    </row>
    <row r="29" spans="1:10" ht="15.75" customHeight="1" x14ac:dyDescent="0.25">
      <c r="A29" s="2"/>
      <c r="B29" s="21"/>
      <c r="C29" s="21"/>
      <c r="D29" s="21"/>
      <c r="E29" s="21"/>
      <c r="F29" s="21"/>
      <c r="G29" s="16"/>
      <c r="H29" s="13"/>
      <c r="I29" s="13"/>
      <c r="J29" s="13"/>
    </row>
    <row r="30" spans="1:10" ht="15.75" customHeight="1" x14ac:dyDescent="0.25">
      <c r="A30" s="14" t="s">
        <v>60</v>
      </c>
      <c r="B30" s="13"/>
      <c r="C30" s="13"/>
      <c r="D30" s="13"/>
      <c r="E30" s="13"/>
      <c r="F30" s="13"/>
      <c r="G30" s="16"/>
      <c r="H30" s="13"/>
      <c r="I30" s="13"/>
      <c r="J30" s="13"/>
    </row>
    <row r="31" spans="1:10" ht="15.75" customHeight="1" x14ac:dyDescent="0.25">
      <c r="A31" s="3" t="s">
        <v>62</v>
      </c>
      <c r="B31" s="13">
        <v>59523000</v>
      </c>
      <c r="C31" s="13">
        <v>75006987</v>
      </c>
      <c r="D31" s="13">
        <v>54576800</v>
      </c>
      <c r="E31" s="13">
        <v>65838000</v>
      </c>
      <c r="F31" s="13">
        <v>75006987</v>
      </c>
      <c r="G31" s="15">
        <v>21016860</v>
      </c>
      <c r="H31" s="15">
        <v>46237092</v>
      </c>
      <c r="I31" s="13"/>
      <c r="J31" s="13"/>
    </row>
    <row r="32" spans="1:10" ht="15.75" customHeight="1" x14ac:dyDescent="0.25">
      <c r="A32" s="3" t="s">
        <v>63</v>
      </c>
      <c r="B32" s="13">
        <v>203272250</v>
      </c>
      <c r="C32" s="13">
        <v>294465291</v>
      </c>
      <c r="D32" s="13">
        <v>358082997</v>
      </c>
      <c r="E32" s="13">
        <v>289359773</v>
      </c>
      <c r="F32" s="13">
        <v>294465291</v>
      </c>
      <c r="G32" s="15">
        <v>282352343</v>
      </c>
      <c r="H32" s="15">
        <v>164071293</v>
      </c>
      <c r="I32" s="13"/>
      <c r="J32" s="13"/>
    </row>
    <row r="33" spans="1:26" ht="15.75" customHeight="1" x14ac:dyDescent="0.25">
      <c r="A33" t="s">
        <v>65</v>
      </c>
      <c r="B33" s="13"/>
      <c r="C33" s="13"/>
      <c r="D33" s="13"/>
      <c r="E33" s="13"/>
      <c r="F33" s="13"/>
      <c r="G33" s="13"/>
      <c r="H33" s="15">
        <v>7935000</v>
      </c>
      <c r="I33" s="13"/>
      <c r="J33" s="13"/>
    </row>
    <row r="34" spans="1:26" ht="15.75" customHeight="1" x14ac:dyDescent="0.25">
      <c r="A34" s="3" t="s">
        <v>66</v>
      </c>
      <c r="B34" s="13">
        <v>119121104</v>
      </c>
      <c r="C34" s="13">
        <v>34347431</v>
      </c>
      <c r="D34" s="13">
        <v>136604658</v>
      </c>
      <c r="E34" s="13">
        <v>26373500</v>
      </c>
      <c r="F34" s="13">
        <v>34347431</v>
      </c>
      <c r="G34" s="16"/>
      <c r="H34" s="13"/>
      <c r="I34" s="13"/>
      <c r="J34" s="13"/>
    </row>
    <row r="35" spans="1:26" ht="15.75" customHeight="1" x14ac:dyDescent="0.25">
      <c r="A35" s="3" t="s">
        <v>67</v>
      </c>
      <c r="B35" s="13">
        <v>8146605</v>
      </c>
      <c r="C35" s="13">
        <v>8021309</v>
      </c>
      <c r="D35" s="13">
        <v>10883074</v>
      </c>
      <c r="E35" s="13">
        <v>10412678</v>
      </c>
      <c r="F35" s="13">
        <v>8021309</v>
      </c>
      <c r="G35" s="15">
        <v>101145215</v>
      </c>
      <c r="H35" s="15">
        <v>89172060</v>
      </c>
      <c r="I35" s="13"/>
      <c r="J35" s="13"/>
    </row>
    <row r="36" spans="1:26" ht="15.75" customHeight="1" x14ac:dyDescent="0.25">
      <c r="A36" s="3" t="s">
        <v>68</v>
      </c>
      <c r="B36" s="13">
        <v>21733170</v>
      </c>
      <c r="C36" s="13">
        <v>13681815</v>
      </c>
      <c r="D36" s="13">
        <v>11861283</v>
      </c>
      <c r="E36" s="13">
        <v>13459024</v>
      </c>
      <c r="F36" s="13">
        <v>13681815</v>
      </c>
      <c r="G36" s="15">
        <v>38831647</v>
      </c>
      <c r="H36" s="15">
        <v>38783590</v>
      </c>
      <c r="I36" s="13"/>
      <c r="J36" s="13"/>
    </row>
    <row r="37" spans="1:26" ht="15.75" customHeight="1" x14ac:dyDescent="0.25">
      <c r="A37" s="2"/>
      <c r="B37" s="19">
        <f t="shared" ref="B37:G37" si="4">SUM(B31:B36)</f>
        <v>411796129</v>
      </c>
      <c r="C37" s="19">
        <f t="shared" si="4"/>
        <v>425522833</v>
      </c>
      <c r="D37" s="19">
        <f t="shared" si="4"/>
        <v>572008812</v>
      </c>
      <c r="E37" s="19">
        <f t="shared" si="4"/>
        <v>405442975</v>
      </c>
      <c r="F37" s="19">
        <f t="shared" si="4"/>
        <v>425522833</v>
      </c>
      <c r="G37" s="19">
        <f t="shared" si="4"/>
        <v>443346065</v>
      </c>
      <c r="H37" s="19">
        <f>SUM(H31:H36)+1</f>
        <v>346199036</v>
      </c>
      <c r="I37" s="13"/>
      <c r="J37" s="13"/>
    </row>
    <row r="38" spans="1:26" ht="15.75" customHeight="1" x14ac:dyDescent="0.25">
      <c r="A38" s="2"/>
      <c r="B38" s="20">
        <f t="shared" ref="B38:H38" si="5">B28+B37</f>
        <v>863542614</v>
      </c>
      <c r="C38" s="20">
        <f t="shared" si="5"/>
        <v>1009956970</v>
      </c>
      <c r="D38" s="20">
        <f t="shared" si="5"/>
        <v>1020093591</v>
      </c>
      <c r="E38" s="20">
        <f t="shared" si="5"/>
        <v>1003687208</v>
      </c>
      <c r="F38" s="20">
        <f t="shared" si="5"/>
        <v>1009956970</v>
      </c>
      <c r="G38" s="20">
        <f t="shared" si="5"/>
        <v>1282159049</v>
      </c>
      <c r="H38" s="20">
        <f t="shared" si="5"/>
        <v>1302065907</v>
      </c>
      <c r="I38" s="13"/>
      <c r="J38" s="13"/>
    </row>
    <row r="39" spans="1:26" ht="15.75" customHeight="1" x14ac:dyDescent="0.25">
      <c r="A39" s="14" t="s">
        <v>70</v>
      </c>
      <c r="B39" s="13"/>
      <c r="C39" s="13"/>
      <c r="D39" s="13"/>
      <c r="E39" s="13"/>
      <c r="F39" s="13"/>
      <c r="G39" s="16"/>
      <c r="H39" s="13"/>
      <c r="I39" s="13"/>
      <c r="J39" s="13"/>
    </row>
    <row r="40" spans="1:26" ht="15.75" customHeight="1" x14ac:dyDescent="0.25">
      <c r="A40" s="3" t="s">
        <v>72</v>
      </c>
      <c r="B40" s="13">
        <v>291084620</v>
      </c>
      <c r="C40" s="13">
        <v>299817150</v>
      </c>
      <c r="D40" s="13">
        <v>291084620</v>
      </c>
      <c r="E40" s="13">
        <v>299817150</v>
      </c>
      <c r="F40" s="13">
        <v>299817150</v>
      </c>
      <c r="G40" s="15">
        <v>299817160</v>
      </c>
      <c r="H40" s="15">
        <v>299817160</v>
      </c>
      <c r="I40" s="13"/>
      <c r="J40" s="13"/>
    </row>
    <row r="41" spans="1:26" ht="15.75" customHeight="1" x14ac:dyDescent="0.25">
      <c r="A41" s="3" t="s">
        <v>73</v>
      </c>
      <c r="B41" s="13">
        <v>3029184</v>
      </c>
      <c r="C41" s="13">
        <v>3029184</v>
      </c>
      <c r="D41" s="13">
        <v>3029184</v>
      </c>
      <c r="E41" s="13">
        <v>3029184</v>
      </c>
      <c r="F41" s="13">
        <v>3029184</v>
      </c>
      <c r="G41" s="16">
        <v>3029184</v>
      </c>
      <c r="H41" s="16">
        <v>3029184</v>
      </c>
      <c r="I41" s="13"/>
      <c r="J41" s="13"/>
    </row>
    <row r="42" spans="1:26" ht="15.75" customHeight="1" x14ac:dyDescent="0.25">
      <c r="A42" s="3" t="s">
        <v>74</v>
      </c>
      <c r="B42" s="13">
        <v>-57849825</v>
      </c>
      <c r="C42" s="13">
        <v>-50503928</v>
      </c>
      <c r="D42" s="13">
        <v>-45716515</v>
      </c>
      <c r="E42" s="13">
        <v>-52497951</v>
      </c>
      <c r="F42" s="13">
        <v>-50503928</v>
      </c>
      <c r="G42" s="15">
        <v>-114027365</v>
      </c>
      <c r="H42" s="15">
        <v>-122766860</v>
      </c>
      <c r="I42" s="13"/>
      <c r="J42" s="13"/>
    </row>
    <row r="43" spans="1:26" ht="15.75" customHeight="1" x14ac:dyDescent="0.25">
      <c r="A43" s="3" t="s">
        <v>75</v>
      </c>
      <c r="B43" s="13">
        <v>289433223</v>
      </c>
      <c r="C43" s="13">
        <v>280838979</v>
      </c>
      <c r="D43" s="13">
        <v>284205796</v>
      </c>
      <c r="E43" s="13">
        <v>282522388</v>
      </c>
      <c r="F43" s="13">
        <v>280838979</v>
      </c>
      <c r="G43" s="15">
        <v>278977831</v>
      </c>
      <c r="H43" s="15">
        <v>671196649</v>
      </c>
      <c r="I43" s="13"/>
      <c r="J43" s="13"/>
    </row>
    <row r="44" spans="1:26" ht="15.75" customHeight="1" x14ac:dyDescent="0.25">
      <c r="A44" s="2"/>
      <c r="B44" s="20">
        <f t="shared" ref="B44:F44" si="6">SUM(B40:B43)</f>
        <v>525697202</v>
      </c>
      <c r="C44" s="20">
        <f t="shared" si="6"/>
        <v>533181385</v>
      </c>
      <c r="D44" s="20">
        <f t="shared" si="6"/>
        <v>532603085</v>
      </c>
      <c r="E44" s="20">
        <f t="shared" si="6"/>
        <v>532870771</v>
      </c>
      <c r="F44" s="20">
        <f t="shared" si="6"/>
        <v>533181385</v>
      </c>
      <c r="G44" s="20">
        <f>SUM(G40:G43)-1</f>
        <v>467796809</v>
      </c>
      <c r="H44" s="20">
        <f>SUM(H40:H43)</f>
        <v>851276133</v>
      </c>
      <c r="I44" s="13"/>
      <c r="J44" s="13"/>
    </row>
    <row r="45" spans="1:26" ht="15.75" customHeight="1" x14ac:dyDescent="0.25">
      <c r="A45" s="2"/>
      <c r="B45" s="21"/>
      <c r="C45" s="21"/>
      <c r="D45" s="21"/>
      <c r="E45" s="21"/>
      <c r="F45" s="21"/>
      <c r="G45" s="16"/>
      <c r="H45" s="13"/>
      <c r="I45" s="13"/>
      <c r="J45" s="13"/>
    </row>
    <row r="46" spans="1:26" ht="15.75" customHeight="1" x14ac:dyDescent="0.25">
      <c r="A46" s="2"/>
      <c r="B46" s="24">
        <f t="shared" ref="B46:H46" si="7">B44+B38</f>
        <v>1389239816</v>
      </c>
      <c r="C46" s="24">
        <f t="shared" si="7"/>
        <v>1543138355</v>
      </c>
      <c r="D46" s="24">
        <f t="shared" si="7"/>
        <v>1552696676</v>
      </c>
      <c r="E46" s="24">
        <f t="shared" si="7"/>
        <v>1536557979</v>
      </c>
      <c r="F46" s="24">
        <f t="shared" si="7"/>
        <v>1543138355</v>
      </c>
      <c r="G46" s="24">
        <f t="shared" si="7"/>
        <v>1749955858</v>
      </c>
      <c r="H46" s="24">
        <f t="shared" si="7"/>
        <v>2153342040</v>
      </c>
      <c r="I46" s="13"/>
      <c r="J46" s="13"/>
    </row>
    <row r="47" spans="1:26" ht="15.75" customHeight="1" x14ac:dyDescent="0.25">
      <c r="B47" s="13"/>
      <c r="C47" s="13"/>
      <c r="D47" s="13"/>
      <c r="E47" s="13"/>
      <c r="F47" s="13"/>
      <c r="G47" s="16"/>
      <c r="H47" s="13"/>
      <c r="I47" s="13"/>
      <c r="J47" s="13"/>
    </row>
    <row r="48" spans="1:26" ht="15.75" customHeight="1" x14ac:dyDescent="0.25">
      <c r="A48" s="11" t="s">
        <v>77</v>
      </c>
      <c r="B48" s="31">
        <f t="shared" ref="B48:H48" si="8">B44/(B40/10)</f>
        <v>18.059944286991186</v>
      </c>
      <c r="C48" s="31">
        <f t="shared" si="8"/>
        <v>17.783551908221394</v>
      </c>
      <c r="D48" s="31">
        <f t="shared" si="8"/>
        <v>18.297190864979399</v>
      </c>
      <c r="E48" s="31">
        <f t="shared" si="8"/>
        <v>17.773191793731613</v>
      </c>
      <c r="F48" s="31">
        <f t="shared" si="8"/>
        <v>17.783551908221394</v>
      </c>
      <c r="G48" s="31">
        <f t="shared" si="8"/>
        <v>15.602736314359058</v>
      </c>
      <c r="H48" s="31">
        <f t="shared" si="8"/>
        <v>28.393175794207377</v>
      </c>
      <c r="I48" s="16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10" ht="15.75" customHeight="1" x14ac:dyDescent="0.25">
      <c r="A49" s="11" t="s">
        <v>78</v>
      </c>
      <c r="B49" s="13">
        <f t="shared" ref="B49:H49" si="9">B40/10</f>
        <v>29108462</v>
      </c>
      <c r="C49" s="13">
        <f t="shared" si="9"/>
        <v>29981715</v>
      </c>
      <c r="D49" s="13">
        <f t="shared" si="9"/>
        <v>29108462</v>
      </c>
      <c r="E49" s="13">
        <f t="shared" si="9"/>
        <v>29981715</v>
      </c>
      <c r="F49" s="13">
        <f t="shared" si="9"/>
        <v>29981715</v>
      </c>
      <c r="G49" s="13">
        <f t="shared" si="9"/>
        <v>29981716</v>
      </c>
      <c r="H49" s="13">
        <f t="shared" si="9"/>
        <v>29981716</v>
      </c>
      <c r="I49" s="13"/>
      <c r="J49" s="13"/>
    </row>
    <row r="50" spans="1:10" ht="15.75" customHeight="1" x14ac:dyDescent="0.25">
      <c r="G50" s="13"/>
      <c r="H50" s="13"/>
      <c r="I50" s="13"/>
      <c r="J50" s="13"/>
    </row>
    <row r="51" spans="1:10" ht="15.75" customHeight="1" x14ac:dyDescent="0.25">
      <c r="G51" s="13"/>
      <c r="H51" s="13"/>
      <c r="I51" s="13"/>
      <c r="J51" s="13"/>
    </row>
    <row r="52" spans="1:10" ht="15.75" customHeight="1" x14ac:dyDescent="0.25">
      <c r="G52" s="13"/>
      <c r="H52" s="13"/>
      <c r="I52" s="13"/>
      <c r="J52" s="13"/>
    </row>
    <row r="53" spans="1:10" ht="15.75" customHeight="1" x14ac:dyDescent="0.25">
      <c r="G53" s="13"/>
      <c r="H53" s="13"/>
      <c r="I53" s="13"/>
      <c r="J53" s="13"/>
    </row>
    <row r="54" spans="1:10" ht="15.75" customHeight="1" x14ac:dyDescent="0.25">
      <c r="G54" s="13"/>
      <c r="H54" s="13"/>
      <c r="I54" s="13"/>
      <c r="J54" s="13"/>
    </row>
    <row r="55" spans="1:10" ht="15.75" customHeight="1" x14ac:dyDescent="0.25">
      <c r="G55" s="13"/>
      <c r="H55" s="13"/>
      <c r="I55" s="13"/>
      <c r="J55" s="13"/>
    </row>
    <row r="56" spans="1:10" ht="15.75" customHeight="1" x14ac:dyDescent="0.25">
      <c r="G56" s="13"/>
      <c r="H56" s="13"/>
      <c r="I56" s="13"/>
      <c r="J56" s="13"/>
    </row>
    <row r="57" spans="1:10" ht="15.75" customHeight="1" x14ac:dyDescent="0.25">
      <c r="G57" s="13"/>
      <c r="H57" s="13"/>
      <c r="I57" s="13"/>
      <c r="J57" s="13"/>
    </row>
    <row r="58" spans="1:10" ht="15.75" customHeight="1" x14ac:dyDescent="0.25">
      <c r="G58" s="13"/>
      <c r="H58" s="13"/>
      <c r="I58" s="13"/>
      <c r="J58" s="13"/>
    </row>
    <row r="59" spans="1:10" ht="15.75" customHeight="1" x14ac:dyDescent="0.25">
      <c r="G59" s="13"/>
      <c r="H59" s="13"/>
      <c r="I59" s="13"/>
      <c r="J59" s="13"/>
    </row>
    <row r="60" spans="1:10" ht="15.75" customHeight="1" x14ac:dyDescent="0.25">
      <c r="G60" s="13"/>
      <c r="H60" s="13"/>
      <c r="I60" s="13"/>
      <c r="J60" s="13"/>
    </row>
    <row r="61" spans="1:10" ht="15.75" customHeight="1" x14ac:dyDescent="0.25">
      <c r="G61" s="13"/>
      <c r="H61" s="13"/>
      <c r="I61" s="13"/>
      <c r="J61" s="13"/>
    </row>
    <row r="62" spans="1:10" ht="15.75" customHeight="1" x14ac:dyDescent="0.25">
      <c r="G62" s="13"/>
      <c r="H62" s="13"/>
      <c r="I62" s="13"/>
      <c r="J62" s="13"/>
    </row>
    <row r="63" spans="1:10" ht="15.75" customHeight="1" x14ac:dyDescent="0.25">
      <c r="G63" s="13"/>
      <c r="H63" s="13"/>
      <c r="I63" s="13"/>
      <c r="J63" s="13"/>
    </row>
    <row r="64" spans="1:10" ht="15.75" customHeight="1" x14ac:dyDescent="0.25">
      <c r="G64" s="13"/>
      <c r="H64" s="13"/>
      <c r="I64" s="13"/>
      <c r="J64" s="13"/>
    </row>
    <row r="65" spans="7:10" ht="15.75" customHeight="1" x14ac:dyDescent="0.25">
      <c r="G65" s="13"/>
      <c r="H65" s="13"/>
      <c r="I65" s="13"/>
      <c r="J65" s="13"/>
    </row>
    <row r="66" spans="7:10" ht="15.75" customHeight="1" x14ac:dyDescent="0.25">
      <c r="G66" s="13"/>
      <c r="H66" s="13"/>
      <c r="I66" s="13"/>
      <c r="J66" s="13"/>
    </row>
    <row r="67" spans="7:10" ht="15.75" customHeight="1" x14ac:dyDescent="0.2"/>
    <row r="68" spans="7:10" ht="15.75" customHeight="1" x14ac:dyDescent="0.2"/>
    <row r="69" spans="7:10" ht="15.75" customHeight="1" x14ac:dyDescent="0.2"/>
    <row r="70" spans="7:10" ht="15.75" customHeight="1" x14ac:dyDescent="0.2"/>
    <row r="71" spans="7:10" ht="15.75" customHeight="1" x14ac:dyDescent="0.2"/>
    <row r="72" spans="7:10" ht="15.75" customHeight="1" x14ac:dyDescent="0.2"/>
    <row r="73" spans="7:10" ht="15.75" customHeight="1" x14ac:dyDescent="0.2"/>
    <row r="74" spans="7:10" ht="15.75" customHeight="1" x14ac:dyDescent="0.2"/>
    <row r="75" spans="7:10" ht="15.75" customHeight="1" x14ac:dyDescent="0.2"/>
    <row r="76" spans="7:10" ht="15.75" customHeight="1" x14ac:dyDescent="0.2"/>
    <row r="77" spans="7:10" ht="15.75" customHeight="1" x14ac:dyDescent="0.2"/>
    <row r="78" spans="7:10" ht="15.75" customHeight="1" x14ac:dyDescent="0.2"/>
    <row r="79" spans="7:10" ht="15.75" customHeight="1" x14ac:dyDescent="0.2"/>
    <row r="80" spans="7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12" customWidth="1"/>
    <col min="7" max="7" width="11.375" customWidth="1"/>
    <col min="8" max="8" width="12.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2" t="s">
        <v>2</v>
      </c>
    </row>
    <row r="3" spans="1:26" ht="17.25" customHeight="1" x14ac:dyDescent="0.25">
      <c r="A3" s="3" t="s">
        <v>4</v>
      </c>
    </row>
    <row r="4" spans="1:26" ht="17.25" customHeight="1" x14ac:dyDescent="0.25">
      <c r="B4" s="5"/>
      <c r="C4" s="5"/>
      <c r="D4" s="5"/>
      <c r="E4" s="5"/>
      <c r="F4" s="5"/>
    </row>
    <row r="5" spans="1:26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2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26" x14ac:dyDescent="0.25">
      <c r="B7" s="7"/>
      <c r="C7" s="7"/>
      <c r="D7" s="7"/>
      <c r="E7" s="7"/>
      <c r="F7" s="7"/>
    </row>
    <row r="8" spans="1:26" x14ac:dyDescent="0.25">
      <c r="A8" s="11" t="s">
        <v>9</v>
      </c>
      <c r="B8" s="13">
        <v>265529020</v>
      </c>
      <c r="C8" s="13">
        <v>424288677</v>
      </c>
      <c r="D8" s="13">
        <v>173050300</v>
      </c>
      <c r="E8" s="13">
        <v>356007250</v>
      </c>
      <c r="F8" s="13">
        <v>559805700</v>
      </c>
      <c r="G8" s="15">
        <v>135146901</v>
      </c>
      <c r="H8" s="15">
        <v>267611003</v>
      </c>
      <c r="I8" s="13"/>
      <c r="J8" s="13"/>
    </row>
    <row r="9" spans="1:26" x14ac:dyDescent="0.25">
      <c r="A9" s="3" t="s">
        <v>15</v>
      </c>
      <c r="B9" s="13">
        <v>220001056</v>
      </c>
      <c r="C9" s="13">
        <v>353360873</v>
      </c>
      <c r="D9" s="13">
        <v>143178549</v>
      </c>
      <c r="E9" s="13">
        <v>292827672</v>
      </c>
      <c r="F9" s="13">
        <v>460458600</v>
      </c>
      <c r="G9" s="15">
        <v>114242925</v>
      </c>
      <c r="H9" s="15">
        <v>220644116</v>
      </c>
      <c r="I9" s="16"/>
      <c r="J9" s="1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11" t="s">
        <v>20</v>
      </c>
      <c r="B10" s="19">
        <f t="shared" ref="B10:H10" si="0">B8-B9</f>
        <v>45527964</v>
      </c>
      <c r="C10" s="19">
        <f t="shared" si="0"/>
        <v>70927804</v>
      </c>
      <c r="D10" s="19">
        <f t="shared" si="0"/>
        <v>29871751</v>
      </c>
      <c r="E10" s="19">
        <f t="shared" si="0"/>
        <v>63179578</v>
      </c>
      <c r="F10" s="19">
        <f t="shared" si="0"/>
        <v>99347100</v>
      </c>
      <c r="G10" s="19">
        <f t="shared" si="0"/>
        <v>20903976</v>
      </c>
      <c r="H10" s="19">
        <f t="shared" si="0"/>
        <v>46966887</v>
      </c>
      <c r="I10" s="16"/>
      <c r="J10" s="1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2"/>
      <c r="B11" s="21"/>
      <c r="C11" s="21"/>
      <c r="D11" s="21"/>
      <c r="E11" s="21"/>
      <c r="F11" s="21"/>
      <c r="G11" s="16"/>
      <c r="H11" s="16"/>
      <c r="I11" s="16"/>
      <c r="J11" s="16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11" t="s">
        <v>23</v>
      </c>
      <c r="B12" s="21"/>
      <c r="C12" s="21"/>
      <c r="D12" s="21"/>
      <c r="E12" s="21"/>
      <c r="F12" s="21"/>
      <c r="G12" s="16"/>
      <c r="H12" s="16"/>
      <c r="I12" s="16"/>
      <c r="J12" s="16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18" t="s">
        <v>27</v>
      </c>
      <c r="B13" s="13">
        <v>0</v>
      </c>
      <c r="C13" s="13">
        <v>0</v>
      </c>
      <c r="D13" s="13">
        <v>1884300</v>
      </c>
      <c r="E13" s="13">
        <v>1884300</v>
      </c>
      <c r="F13" s="13">
        <v>1884300</v>
      </c>
      <c r="G13" s="15">
        <v>103526</v>
      </c>
      <c r="H13" s="15">
        <v>179170</v>
      </c>
      <c r="I13" s="16"/>
      <c r="J13" s="16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 t="s">
        <v>30</v>
      </c>
      <c r="B14" s="13">
        <v>6065013</v>
      </c>
      <c r="C14" s="13">
        <v>8277831</v>
      </c>
      <c r="D14" s="13">
        <v>3288380</v>
      </c>
      <c r="E14" s="13">
        <v>6288250</v>
      </c>
      <c r="F14" s="13">
        <v>9413908</v>
      </c>
      <c r="G14" s="15">
        <v>5750679</v>
      </c>
      <c r="H14" s="15">
        <v>10181990</v>
      </c>
      <c r="I14" s="16"/>
      <c r="J14" s="16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1" t="s">
        <v>34</v>
      </c>
      <c r="B15" s="19">
        <f t="shared" ref="B15:H15" si="1">B10+B13-B14</f>
        <v>39462951</v>
      </c>
      <c r="C15" s="19">
        <f t="shared" si="1"/>
        <v>62649973</v>
      </c>
      <c r="D15" s="19">
        <f t="shared" si="1"/>
        <v>28467671</v>
      </c>
      <c r="E15" s="19">
        <f t="shared" si="1"/>
        <v>58775628</v>
      </c>
      <c r="F15" s="19">
        <f t="shared" si="1"/>
        <v>91817492</v>
      </c>
      <c r="G15" s="19">
        <f t="shared" si="1"/>
        <v>15256823</v>
      </c>
      <c r="H15" s="19">
        <f t="shared" si="1"/>
        <v>36964067</v>
      </c>
      <c r="I15" s="16"/>
      <c r="J15" s="16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23" t="s">
        <v>37</v>
      </c>
      <c r="B16" s="21"/>
      <c r="C16" s="21"/>
      <c r="D16" s="21"/>
      <c r="E16" s="21"/>
      <c r="F16" s="21"/>
      <c r="G16" s="16"/>
      <c r="H16" s="16"/>
      <c r="I16" s="16"/>
      <c r="J16" s="16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25" t="s">
        <v>42</v>
      </c>
      <c r="B17" s="13">
        <v>30972749</v>
      </c>
      <c r="C17" s="13">
        <v>47385850</v>
      </c>
      <c r="D17" s="13">
        <v>24436945</v>
      </c>
      <c r="E17" s="13">
        <v>49587548</v>
      </c>
      <c r="F17" s="13">
        <v>79449355</v>
      </c>
      <c r="G17" s="15">
        <v>31279413</v>
      </c>
      <c r="H17" s="15">
        <v>61291278</v>
      </c>
      <c r="I17" s="16"/>
      <c r="J17" s="16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1" t="s">
        <v>45</v>
      </c>
      <c r="B18" s="19">
        <f t="shared" ref="B18:H18" si="2">B15-B17</f>
        <v>8490202</v>
      </c>
      <c r="C18" s="19">
        <f t="shared" si="2"/>
        <v>15264123</v>
      </c>
      <c r="D18" s="19">
        <f t="shared" si="2"/>
        <v>4030726</v>
      </c>
      <c r="E18" s="19">
        <f t="shared" si="2"/>
        <v>9188080</v>
      </c>
      <c r="F18" s="19">
        <f t="shared" si="2"/>
        <v>12368137</v>
      </c>
      <c r="G18" s="19">
        <f t="shared" si="2"/>
        <v>-16022590</v>
      </c>
      <c r="H18" s="19">
        <f t="shared" si="2"/>
        <v>-24327211</v>
      </c>
      <c r="I18" s="13"/>
      <c r="J18" s="13"/>
    </row>
    <row r="19" spans="1:26" x14ac:dyDescent="0.25">
      <c r="A19" s="3" t="s">
        <v>48</v>
      </c>
      <c r="B19" s="13">
        <v>404295</v>
      </c>
      <c r="C19" s="13">
        <v>726863</v>
      </c>
      <c r="D19" s="13">
        <v>191939</v>
      </c>
      <c r="E19" s="13">
        <v>437528</v>
      </c>
      <c r="F19" s="13">
        <v>588959</v>
      </c>
      <c r="G19" s="13"/>
      <c r="H19" s="13"/>
      <c r="I19" s="13"/>
      <c r="J19" s="13"/>
    </row>
    <row r="20" spans="1:26" x14ac:dyDescent="0.25">
      <c r="A20" s="11" t="s">
        <v>50</v>
      </c>
      <c r="B20" s="19">
        <f t="shared" ref="B20:H20" si="3">B18-B19</f>
        <v>8085907</v>
      </c>
      <c r="C20" s="19">
        <f t="shared" si="3"/>
        <v>14537260</v>
      </c>
      <c r="D20" s="19">
        <f t="shared" si="3"/>
        <v>3838787</v>
      </c>
      <c r="E20" s="19">
        <f t="shared" si="3"/>
        <v>8750552</v>
      </c>
      <c r="F20" s="19">
        <f t="shared" si="3"/>
        <v>11779178</v>
      </c>
      <c r="G20" s="19">
        <f t="shared" si="3"/>
        <v>-16022590</v>
      </c>
      <c r="H20" s="19">
        <f t="shared" si="3"/>
        <v>-24327211</v>
      </c>
      <c r="I20" s="13"/>
      <c r="J20" s="13"/>
    </row>
    <row r="21" spans="1:26" ht="15.75" customHeight="1" x14ac:dyDescent="0.25">
      <c r="A21" s="2"/>
      <c r="B21" s="21"/>
      <c r="C21" s="21"/>
      <c r="D21" s="21"/>
      <c r="E21" s="21"/>
      <c r="F21" s="21"/>
      <c r="G21" s="13"/>
      <c r="H21" s="13"/>
      <c r="I21" s="13"/>
      <c r="J21" s="13"/>
    </row>
    <row r="22" spans="1:26" ht="15.75" customHeight="1" x14ac:dyDescent="0.25">
      <c r="A22" s="14" t="s">
        <v>54</v>
      </c>
      <c r="B22" s="21">
        <f t="shared" ref="B22:H22" si="4">SUM(B23:B25)</f>
        <v>32365</v>
      </c>
      <c r="C22" s="21">
        <f t="shared" si="4"/>
        <v>3228419</v>
      </c>
      <c r="D22" s="21">
        <f t="shared" si="4"/>
        <v>1076086</v>
      </c>
      <c r="E22" s="21">
        <f t="shared" si="4"/>
        <v>5720167</v>
      </c>
      <c r="F22" s="21">
        <f t="shared" si="4"/>
        <v>8438178</v>
      </c>
      <c r="G22" s="21">
        <f t="shared" si="4"/>
        <v>32661311</v>
      </c>
      <c r="H22" s="21">
        <f t="shared" si="4"/>
        <v>35376199</v>
      </c>
      <c r="I22" s="13"/>
      <c r="J22" s="13"/>
    </row>
    <row r="23" spans="1:26" ht="15.75" customHeight="1" x14ac:dyDescent="0.25">
      <c r="A23" s="25" t="s">
        <v>57</v>
      </c>
      <c r="B23" s="13">
        <v>1212886</v>
      </c>
      <c r="C23" s="13">
        <v>2545732</v>
      </c>
      <c r="D23" s="13">
        <v>1038302</v>
      </c>
      <c r="E23" s="13">
        <v>2136044</v>
      </c>
      <c r="F23" s="13">
        <v>3358834</v>
      </c>
      <c r="G23" s="15">
        <v>486902</v>
      </c>
      <c r="H23" s="15">
        <v>964045</v>
      </c>
      <c r="I23" s="13"/>
      <c r="J23" s="13"/>
    </row>
    <row r="24" spans="1:26" ht="15.75" customHeight="1" x14ac:dyDescent="0.25">
      <c r="A24" s="28" t="s">
        <v>58</v>
      </c>
      <c r="B24" s="13"/>
      <c r="C24" s="13"/>
      <c r="D24" s="13"/>
      <c r="E24" s="13"/>
      <c r="F24" s="13"/>
      <c r="G24" s="15">
        <v>25038314</v>
      </c>
      <c r="H24" s="15">
        <v>25038314</v>
      </c>
      <c r="I24" s="13"/>
      <c r="J24" s="13"/>
    </row>
    <row r="25" spans="1:26" ht="15.75" customHeight="1" x14ac:dyDescent="0.25">
      <c r="A25" s="25" t="s">
        <v>59</v>
      </c>
      <c r="B25" s="13">
        <v>-1180521</v>
      </c>
      <c r="C25" s="13">
        <v>682687</v>
      </c>
      <c r="D25" s="13">
        <v>37784</v>
      </c>
      <c r="E25" s="13">
        <v>3584123</v>
      </c>
      <c r="F25" s="13">
        <v>5079344</v>
      </c>
      <c r="G25" s="15">
        <v>7136095</v>
      </c>
      <c r="H25" s="17">
        <v>9373840</v>
      </c>
      <c r="I25" s="13"/>
      <c r="J25" s="13"/>
    </row>
    <row r="26" spans="1:26" ht="15.75" customHeight="1" x14ac:dyDescent="0.25">
      <c r="A26" s="11" t="s">
        <v>61</v>
      </c>
      <c r="B26" s="20">
        <f t="shared" ref="B26:H26" si="5">B20-B22</f>
        <v>8053542</v>
      </c>
      <c r="C26" s="20">
        <f t="shared" si="5"/>
        <v>11308841</v>
      </c>
      <c r="D26" s="20">
        <f t="shared" si="5"/>
        <v>2762701</v>
      </c>
      <c r="E26" s="20">
        <f t="shared" si="5"/>
        <v>3030385</v>
      </c>
      <c r="F26" s="20">
        <f t="shared" si="5"/>
        <v>3341000</v>
      </c>
      <c r="G26" s="20">
        <f t="shared" si="5"/>
        <v>-48683901</v>
      </c>
      <c r="H26" s="20">
        <f t="shared" si="5"/>
        <v>-59703410</v>
      </c>
      <c r="I26" s="13"/>
      <c r="J26" s="13"/>
    </row>
    <row r="27" spans="1:26" ht="15.75" customHeight="1" x14ac:dyDescent="0.25">
      <c r="A27" s="2"/>
      <c r="B27" s="13"/>
      <c r="C27" s="13"/>
      <c r="D27" s="13"/>
      <c r="E27" s="13"/>
      <c r="F27" s="13"/>
      <c r="G27" s="13"/>
      <c r="H27" s="13"/>
      <c r="I27" s="13"/>
      <c r="J27" s="13"/>
    </row>
    <row r="28" spans="1:26" ht="15.75" customHeight="1" x14ac:dyDescent="0.25">
      <c r="A28" s="2"/>
      <c r="B28" s="13"/>
      <c r="C28" s="13"/>
      <c r="D28" s="13"/>
      <c r="E28" s="30"/>
      <c r="F28" s="13"/>
      <c r="G28" s="13"/>
      <c r="H28" s="13"/>
      <c r="I28" s="13"/>
      <c r="J28" s="13"/>
    </row>
    <row r="29" spans="1:26" ht="15.75" customHeight="1" x14ac:dyDescent="0.25">
      <c r="A29" s="11" t="s">
        <v>69</v>
      </c>
      <c r="B29" s="31">
        <f>B26/('1'!B40/10)</f>
        <v>0.27667356660753839</v>
      </c>
      <c r="C29" s="31">
        <f>C26/('1'!C40/10)</f>
        <v>0.37719126474252723</v>
      </c>
      <c r="D29" s="31">
        <f>D26/('1'!D40/10)</f>
        <v>9.4910579610836196E-2</v>
      </c>
      <c r="E29" s="31">
        <f>E26/('1'!E40/10)</f>
        <v>0.10107443820341831</v>
      </c>
      <c r="F29" s="31">
        <f>F26/('1'!F40/10)</f>
        <v>0.11143458604686222</v>
      </c>
      <c r="G29" s="31">
        <f>G26/('1'!G40/10)</f>
        <v>-1.6237863436502433</v>
      </c>
      <c r="H29" s="31">
        <f>H26/('1'!H40/10)</f>
        <v>-1.9913273142871475</v>
      </c>
      <c r="I29" s="16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3" t="s">
        <v>76</v>
      </c>
      <c r="B30" s="13">
        <f>'1'!B40/10</f>
        <v>29108462</v>
      </c>
      <c r="C30" s="13">
        <f>'1'!C40/10</f>
        <v>29981715</v>
      </c>
      <c r="D30" s="13">
        <f>'1'!D40/10</f>
        <v>29108462</v>
      </c>
      <c r="E30" s="13">
        <f>'1'!E40/10</f>
        <v>29981715</v>
      </c>
      <c r="F30" s="13">
        <f>'1'!F40/10</f>
        <v>29981715</v>
      </c>
      <c r="G30" s="13">
        <f>'1'!G40/10</f>
        <v>29981716</v>
      </c>
      <c r="H30" s="13">
        <f>'1'!H40/10</f>
        <v>29981716</v>
      </c>
      <c r="I30" s="13"/>
      <c r="J30" s="13"/>
    </row>
    <row r="31" spans="1:26" ht="15.75" customHeight="1" x14ac:dyDescent="0.25">
      <c r="G31" s="13"/>
      <c r="H31" s="13"/>
      <c r="I31" s="13"/>
      <c r="J31" s="13"/>
    </row>
    <row r="32" spans="1:26" ht="15.75" customHeight="1" x14ac:dyDescent="0.25">
      <c r="G32" s="13"/>
      <c r="H32" s="13"/>
      <c r="I32" s="13"/>
      <c r="J32" s="13"/>
    </row>
    <row r="33" spans="7:10" ht="15.75" customHeight="1" x14ac:dyDescent="0.25">
      <c r="G33" s="13"/>
      <c r="H33" s="13"/>
      <c r="I33" s="13"/>
      <c r="J33" s="13"/>
    </row>
    <row r="34" spans="7:10" ht="15.75" customHeight="1" x14ac:dyDescent="0.25">
      <c r="G34" s="13"/>
      <c r="H34" s="13"/>
      <c r="I34" s="13"/>
      <c r="J34" s="13"/>
    </row>
    <row r="35" spans="7:10" ht="15.75" customHeight="1" x14ac:dyDescent="0.25">
      <c r="G35" s="13"/>
      <c r="H35" s="13"/>
      <c r="I35" s="13"/>
      <c r="J35" s="13"/>
    </row>
    <row r="36" spans="7:10" ht="15.75" customHeight="1" x14ac:dyDescent="0.25">
      <c r="G36" s="13"/>
      <c r="H36" s="13"/>
      <c r="I36" s="13"/>
      <c r="J36" s="13"/>
    </row>
    <row r="37" spans="7:10" ht="15.75" customHeight="1" x14ac:dyDescent="0.25">
      <c r="G37" s="13"/>
      <c r="H37" s="13"/>
      <c r="I37" s="13"/>
      <c r="J37" s="13"/>
    </row>
    <row r="38" spans="7:10" ht="15.75" customHeight="1" x14ac:dyDescent="0.25">
      <c r="G38" s="13"/>
      <c r="H38" s="13"/>
      <c r="I38" s="13"/>
      <c r="J38" s="13"/>
    </row>
    <row r="39" spans="7:10" ht="15.75" customHeight="1" x14ac:dyDescent="0.25">
      <c r="G39" s="13"/>
      <c r="H39" s="13"/>
      <c r="I39" s="13"/>
      <c r="J39" s="13"/>
    </row>
    <row r="40" spans="7:10" ht="15.75" customHeight="1" x14ac:dyDescent="0.25">
      <c r="G40" s="13"/>
      <c r="H40" s="13"/>
      <c r="I40" s="13"/>
      <c r="J40" s="13"/>
    </row>
    <row r="41" spans="7:10" ht="15.75" customHeight="1" x14ac:dyDescent="0.25">
      <c r="G41" s="13"/>
      <c r="H41" s="13"/>
      <c r="I41" s="13"/>
      <c r="J41" s="13"/>
    </row>
    <row r="42" spans="7:10" ht="15.75" customHeight="1" x14ac:dyDescent="0.25">
      <c r="G42" s="13"/>
      <c r="H42" s="13"/>
      <c r="I42" s="13"/>
      <c r="J42" s="13"/>
    </row>
    <row r="43" spans="7:10" ht="15.75" customHeight="1" x14ac:dyDescent="0.25">
      <c r="G43" s="13"/>
      <c r="H43" s="13"/>
      <c r="I43" s="13"/>
      <c r="J43" s="13"/>
    </row>
    <row r="44" spans="7:10" ht="15.75" customHeight="1" x14ac:dyDescent="0.25">
      <c r="G44" s="13"/>
      <c r="H44" s="13"/>
      <c r="I44" s="13"/>
      <c r="J44" s="13"/>
    </row>
    <row r="45" spans="7:10" ht="15.75" customHeight="1" x14ac:dyDescent="0.25">
      <c r="G45" s="13"/>
      <c r="H45" s="13"/>
      <c r="I45" s="13"/>
      <c r="J45" s="13"/>
    </row>
    <row r="46" spans="7:10" ht="15.75" customHeight="1" x14ac:dyDescent="0.25">
      <c r="G46" s="13"/>
      <c r="H46" s="13"/>
      <c r="I46" s="13"/>
      <c r="J46" s="13"/>
    </row>
    <row r="47" spans="7:10" ht="15.75" customHeight="1" x14ac:dyDescent="0.25">
      <c r="G47" s="13"/>
      <c r="H47" s="13"/>
      <c r="I47" s="13"/>
      <c r="J47" s="13"/>
    </row>
    <row r="48" spans="7:10" ht="15.75" customHeight="1" x14ac:dyDescent="0.25">
      <c r="G48" s="13"/>
      <c r="H48" s="13"/>
      <c r="I48" s="13"/>
      <c r="J48" s="13"/>
    </row>
    <row r="49" spans="7:10" ht="15.75" customHeight="1" x14ac:dyDescent="0.25">
      <c r="G49" s="13"/>
      <c r="H49" s="13"/>
      <c r="I49" s="13"/>
      <c r="J49" s="13"/>
    </row>
    <row r="50" spans="7:10" ht="15.75" customHeight="1" x14ac:dyDescent="0.25">
      <c r="G50" s="13"/>
      <c r="H50" s="13"/>
      <c r="I50" s="13"/>
      <c r="J50" s="13"/>
    </row>
    <row r="51" spans="7:10" ht="15.75" customHeight="1" x14ac:dyDescent="0.25">
      <c r="G51" s="13"/>
      <c r="H51" s="13"/>
      <c r="I51" s="13"/>
      <c r="J51" s="13"/>
    </row>
    <row r="52" spans="7:10" ht="15.75" customHeight="1" x14ac:dyDescent="0.25">
      <c r="G52" s="13"/>
      <c r="H52" s="13"/>
      <c r="I52" s="13"/>
      <c r="J52" s="13"/>
    </row>
    <row r="53" spans="7:10" ht="15.75" customHeight="1" x14ac:dyDescent="0.25">
      <c r="G53" s="13"/>
      <c r="H53" s="13"/>
      <c r="I53" s="13"/>
      <c r="J53" s="13"/>
    </row>
    <row r="54" spans="7:10" ht="15.75" customHeight="1" x14ac:dyDescent="0.2"/>
    <row r="55" spans="7:10" ht="15.75" customHeight="1" x14ac:dyDescent="0.2"/>
    <row r="56" spans="7:10" ht="15.75" customHeight="1" x14ac:dyDescent="0.2"/>
    <row r="57" spans="7:10" ht="15.75" customHeight="1" x14ac:dyDescent="0.2"/>
    <row r="58" spans="7:10" ht="15.75" customHeight="1" x14ac:dyDescent="0.2"/>
    <row r="59" spans="7:10" ht="15.75" customHeight="1" x14ac:dyDescent="0.2"/>
    <row r="60" spans="7:10" ht="15.75" customHeight="1" x14ac:dyDescent="0.2"/>
    <row r="61" spans="7:10" ht="15.75" customHeight="1" x14ac:dyDescent="0.2"/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1" sqref="A21"/>
    </sheetView>
  </sheetViews>
  <sheetFormatPr defaultColWidth="12.625" defaultRowHeight="15" customHeight="1" x14ac:dyDescent="0.2"/>
  <cols>
    <col min="1" max="1" width="43.5" customWidth="1"/>
    <col min="2" max="2" width="13.5" customWidth="1"/>
    <col min="3" max="4" width="15.5" customWidth="1"/>
    <col min="5" max="5" width="15" customWidth="1"/>
    <col min="6" max="6" width="12.625" customWidth="1"/>
    <col min="7" max="7" width="12.125" customWidth="1"/>
    <col min="8" max="8" width="12.87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2" t="s">
        <v>1</v>
      </c>
    </row>
    <row r="3" spans="1:10" x14ac:dyDescent="0.25">
      <c r="A3" s="3" t="s">
        <v>4</v>
      </c>
    </row>
    <row r="4" spans="1:10" x14ac:dyDescent="0.2">
      <c r="B4" s="4"/>
      <c r="C4" s="4"/>
      <c r="D4" s="4"/>
      <c r="E4" s="4"/>
      <c r="F4" s="4"/>
    </row>
    <row r="5" spans="1:10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10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10" x14ac:dyDescent="0.25">
      <c r="A7" s="11" t="s">
        <v>8</v>
      </c>
      <c r="B7" s="13"/>
      <c r="C7" s="13"/>
      <c r="D7" s="13"/>
      <c r="E7" s="13"/>
      <c r="F7" s="13"/>
    </row>
    <row r="8" spans="1:10" x14ac:dyDescent="0.25">
      <c r="A8" s="3" t="s">
        <v>12</v>
      </c>
      <c r="B8" s="13">
        <v>265100205</v>
      </c>
      <c r="C8" s="13">
        <v>427706342</v>
      </c>
      <c r="D8" s="13">
        <v>175488220</v>
      </c>
      <c r="E8" s="13">
        <v>353714020</v>
      </c>
      <c r="F8" s="13">
        <v>545829861</v>
      </c>
      <c r="G8" s="15">
        <v>135250427</v>
      </c>
      <c r="H8" s="15">
        <v>262024246</v>
      </c>
      <c r="I8" s="13"/>
      <c r="J8" s="13"/>
    </row>
    <row r="9" spans="1:10" x14ac:dyDescent="0.25">
      <c r="A9" s="3" t="s">
        <v>14</v>
      </c>
      <c r="B9" s="13">
        <v>-195698676</v>
      </c>
      <c r="C9" s="13">
        <v>-327013027</v>
      </c>
      <c r="D9" s="13">
        <v>-139139077</v>
      </c>
      <c r="E9" s="13">
        <v>-282245200</v>
      </c>
      <c r="F9" s="13">
        <v>-359615719</v>
      </c>
      <c r="G9" s="15">
        <v>-131752793</v>
      </c>
      <c r="H9" s="15">
        <v>-259834108</v>
      </c>
      <c r="I9" s="13"/>
      <c r="J9" s="13"/>
    </row>
    <row r="10" spans="1:10" x14ac:dyDescent="0.25">
      <c r="A10" s="3" t="s">
        <v>17</v>
      </c>
      <c r="B10" s="13">
        <v>0</v>
      </c>
      <c r="C10" s="13">
        <v>0</v>
      </c>
      <c r="D10" s="13">
        <v>-500000</v>
      </c>
      <c r="E10" s="13">
        <v>-1000000</v>
      </c>
      <c r="F10" s="13">
        <v>-1000000</v>
      </c>
      <c r="G10" s="13"/>
      <c r="H10" s="15">
        <v>-525200</v>
      </c>
      <c r="I10" s="13"/>
      <c r="J10" s="13"/>
    </row>
    <row r="11" spans="1:10" x14ac:dyDescent="0.25">
      <c r="A11" s="2"/>
      <c r="B11" s="19">
        <f t="shared" ref="B11:H11" si="0">SUM(B8:B10)</f>
        <v>69401529</v>
      </c>
      <c r="C11" s="19">
        <f t="shared" si="0"/>
        <v>100693315</v>
      </c>
      <c r="D11" s="19">
        <f t="shared" si="0"/>
        <v>35849143</v>
      </c>
      <c r="E11" s="19">
        <f t="shared" si="0"/>
        <v>70468820</v>
      </c>
      <c r="F11" s="19">
        <f t="shared" si="0"/>
        <v>185214142</v>
      </c>
      <c r="G11" s="19">
        <f t="shared" si="0"/>
        <v>3497634</v>
      </c>
      <c r="H11" s="19">
        <f t="shared" si="0"/>
        <v>1664938</v>
      </c>
      <c r="I11" s="13"/>
      <c r="J11" s="13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1" t="s">
        <v>21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8" t="s">
        <v>22</v>
      </c>
      <c r="B14" s="13">
        <v>-8255904</v>
      </c>
      <c r="C14" s="13">
        <v>-7355199</v>
      </c>
      <c r="D14" s="13">
        <v>-3210000</v>
      </c>
      <c r="E14" s="13">
        <v>-31152756</v>
      </c>
      <c r="F14" s="13">
        <v>-69405466</v>
      </c>
      <c r="G14" s="13"/>
      <c r="I14" s="13"/>
      <c r="J14" s="13"/>
    </row>
    <row r="15" spans="1:10" x14ac:dyDescent="0.25">
      <c r="A15" s="22" t="s">
        <v>25</v>
      </c>
      <c r="B15" s="13"/>
      <c r="C15" s="13"/>
      <c r="D15" s="13"/>
      <c r="E15" s="13"/>
      <c r="F15" s="13"/>
      <c r="G15" s="15">
        <v>-93173</v>
      </c>
      <c r="H15" s="15">
        <v>-161211</v>
      </c>
      <c r="I15" s="13"/>
      <c r="J15" s="13"/>
    </row>
    <row r="16" spans="1:10" x14ac:dyDescent="0.25">
      <c r="A16" s="18" t="s">
        <v>28</v>
      </c>
      <c r="B16" s="13">
        <v>-1320000</v>
      </c>
      <c r="C16" s="13">
        <v>-1320000</v>
      </c>
      <c r="D16" s="13">
        <v>0</v>
      </c>
      <c r="E16" s="13">
        <v>0</v>
      </c>
      <c r="F16" s="13">
        <v>-1431548</v>
      </c>
      <c r="G16" s="13"/>
      <c r="H16" s="13"/>
      <c r="I16" s="13"/>
      <c r="J16" s="13"/>
    </row>
    <row r="17" spans="1:10" x14ac:dyDescent="0.25">
      <c r="A17" s="18" t="s">
        <v>31</v>
      </c>
      <c r="B17" s="13"/>
      <c r="C17" s="13"/>
      <c r="D17" s="13">
        <v>-5689000</v>
      </c>
      <c r="E17" s="13">
        <v>-10615244</v>
      </c>
      <c r="F17" s="13"/>
      <c r="G17" s="13"/>
      <c r="H17" s="15">
        <v>-21251696</v>
      </c>
      <c r="I17" s="13"/>
      <c r="J17" s="13"/>
    </row>
    <row r="18" spans="1:10" x14ac:dyDescent="0.25">
      <c r="A18" s="2"/>
      <c r="B18" s="19">
        <f t="shared" ref="B18:G18" si="1">SUM(B14:B17)</f>
        <v>-9575904</v>
      </c>
      <c r="C18" s="19">
        <f t="shared" si="1"/>
        <v>-8675199</v>
      </c>
      <c r="D18" s="19">
        <f t="shared" si="1"/>
        <v>-8899000</v>
      </c>
      <c r="E18" s="19">
        <f t="shared" si="1"/>
        <v>-41768000</v>
      </c>
      <c r="F18" s="19">
        <f t="shared" si="1"/>
        <v>-70837014</v>
      </c>
      <c r="G18" s="19">
        <f t="shared" si="1"/>
        <v>-93173</v>
      </c>
      <c r="H18" s="19">
        <f>SUM(H15:H17)</f>
        <v>-21412907</v>
      </c>
      <c r="I18" s="13"/>
      <c r="J18" s="13"/>
    </row>
    <row r="19" spans="1:10" x14ac:dyDescent="0.25"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1" t="s">
        <v>35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3" t="s">
        <v>36</v>
      </c>
      <c r="B21" s="13">
        <v>-23449546</v>
      </c>
      <c r="C21" s="13">
        <v>-43110461</v>
      </c>
      <c r="D21" s="13">
        <v>-24436945</v>
      </c>
      <c r="E21" s="13">
        <v>-49587548</v>
      </c>
      <c r="F21" s="13">
        <v>-79449355</v>
      </c>
      <c r="G21" s="15">
        <v>-31279413</v>
      </c>
      <c r="H21" s="15">
        <v>-61291278</v>
      </c>
      <c r="I21" s="13"/>
      <c r="J21" s="13"/>
    </row>
    <row r="22" spans="1:10" ht="15.75" customHeight="1" x14ac:dyDescent="0.25">
      <c r="A22" s="18" t="s">
        <v>38</v>
      </c>
      <c r="B22" s="13">
        <v>0</v>
      </c>
      <c r="C22" s="13">
        <v>0</v>
      </c>
      <c r="D22" s="16">
        <v>0</v>
      </c>
      <c r="E22" s="13"/>
      <c r="F22" s="13">
        <v>0</v>
      </c>
      <c r="G22" s="13"/>
      <c r="H22" s="13"/>
      <c r="I22" s="13"/>
      <c r="J22" s="13"/>
    </row>
    <row r="23" spans="1:10" ht="15.75" customHeight="1" x14ac:dyDescent="0.25">
      <c r="A23" s="3" t="s">
        <v>39</v>
      </c>
      <c r="B23" s="13">
        <v>-29817000</v>
      </c>
      <c r="C23" s="13">
        <v>-59538000</v>
      </c>
      <c r="D23" s="13">
        <v>0</v>
      </c>
      <c r="E23" s="13">
        <v>31800000</v>
      </c>
      <c r="F23" s="13">
        <v>-31800000</v>
      </c>
      <c r="G23" s="15">
        <v>31125379</v>
      </c>
      <c r="H23" s="15">
        <v>59908950</v>
      </c>
      <c r="I23" s="13"/>
      <c r="J23" s="13"/>
    </row>
    <row r="24" spans="1:10" ht="15.75" customHeight="1" x14ac:dyDescent="0.25">
      <c r="A24" s="18" t="s">
        <v>40</v>
      </c>
      <c r="B24" s="13">
        <v>-12712022</v>
      </c>
      <c r="C24" s="13">
        <v>0</v>
      </c>
      <c r="D24" s="13">
        <v>-4559303</v>
      </c>
      <c r="E24" s="13">
        <v>60567408</v>
      </c>
      <c r="F24" s="13">
        <v>147178682</v>
      </c>
      <c r="G24" s="15">
        <v>16822050</v>
      </c>
      <c r="H24" s="15">
        <v>159938563</v>
      </c>
      <c r="I24" s="13"/>
      <c r="J24" s="13"/>
    </row>
    <row r="25" spans="1:10" ht="15.75" customHeight="1" x14ac:dyDescent="0.25">
      <c r="A25" s="22" t="s">
        <v>41</v>
      </c>
      <c r="B25" s="13"/>
      <c r="C25" s="13"/>
      <c r="D25" s="13"/>
      <c r="E25" s="13"/>
      <c r="F25" s="13"/>
      <c r="G25" s="15">
        <v>9110000</v>
      </c>
      <c r="H25" s="15">
        <v>5110000</v>
      </c>
      <c r="I25" s="13"/>
      <c r="J25" s="13"/>
    </row>
    <row r="26" spans="1:10" ht="15.75" customHeight="1" x14ac:dyDescent="0.25">
      <c r="A26" s="22" t="s">
        <v>43</v>
      </c>
      <c r="B26" s="13">
        <v>0</v>
      </c>
      <c r="C26" s="13">
        <v>20578132</v>
      </c>
      <c r="D26" s="13">
        <v>11503226</v>
      </c>
      <c r="E26" s="13">
        <v>-74703552</v>
      </c>
      <c r="F26" s="13">
        <v>-154371707</v>
      </c>
      <c r="G26" s="15">
        <v>8042245</v>
      </c>
      <c r="H26" s="15">
        <v>-110238806</v>
      </c>
      <c r="I26" s="13"/>
      <c r="J26" s="13"/>
    </row>
    <row r="27" spans="1:10" ht="15.75" customHeight="1" x14ac:dyDescent="0.25">
      <c r="A27" s="2"/>
      <c r="B27" s="19">
        <f t="shared" ref="B27:H27" si="2">SUM(B21:B26)</f>
        <v>-65978568</v>
      </c>
      <c r="C27" s="19">
        <f t="shared" si="2"/>
        <v>-82070329</v>
      </c>
      <c r="D27" s="19">
        <f t="shared" si="2"/>
        <v>-17493022</v>
      </c>
      <c r="E27" s="19">
        <f t="shared" si="2"/>
        <v>-31923692</v>
      </c>
      <c r="F27" s="19">
        <f t="shared" si="2"/>
        <v>-118442380</v>
      </c>
      <c r="G27" s="19">
        <f t="shared" si="2"/>
        <v>33820261</v>
      </c>
      <c r="H27" s="19">
        <f t="shared" si="2"/>
        <v>53427429</v>
      </c>
      <c r="I27" s="13"/>
      <c r="J27" s="13"/>
    </row>
    <row r="28" spans="1:10" ht="15.75" customHeight="1" x14ac:dyDescent="0.25">
      <c r="B28" s="21"/>
      <c r="C28" s="21"/>
      <c r="D28" s="21"/>
      <c r="E28" s="21"/>
      <c r="F28" s="21"/>
      <c r="G28" s="13"/>
      <c r="H28" s="13"/>
      <c r="I28" s="13"/>
      <c r="J28" s="13"/>
    </row>
    <row r="29" spans="1:10" ht="15.75" customHeight="1" x14ac:dyDescent="0.25">
      <c r="A29" s="2" t="s">
        <v>47</v>
      </c>
      <c r="B29" s="21">
        <f t="shared" ref="B29:H29" si="3">B11+B18+B27</f>
        <v>-6152943</v>
      </c>
      <c r="C29" s="21">
        <f t="shared" si="3"/>
        <v>9947787</v>
      </c>
      <c r="D29" s="21">
        <f t="shared" si="3"/>
        <v>9457121</v>
      </c>
      <c r="E29" s="21">
        <f t="shared" si="3"/>
        <v>-3222872</v>
      </c>
      <c r="F29" s="21">
        <f t="shared" si="3"/>
        <v>-4065252</v>
      </c>
      <c r="G29" s="21">
        <f t="shared" si="3"/>
        <v>37224722</v>
      </c>
      <c r="H29" s="21">
        <f t="shared" si="3"/>
        <v>33679460</v>
      </c>
      <c r="I29" s="13"/>
      <c r="J29" s="13"/>
    </row>
    <row r="30" spans="1:10" ht="15.75" customHeight="1" x14ac:dyDescent="0.25">
      <c r="A30" s="23" t="s">
        <v>53</v>
      </c>
      <c r="B30" s="21">
        <v>0</v>
      </c>
      <c r="C30" s="21">
        <v>0</v>
      </c>
      <c r="D30" s="21">
        <v>0</v>
      </c>
      <c r="E30" s="21"/>
      <c r="F30" s="13">
        <v>0</v>
      </c>
      <c r="G30" s="13"/>
      <c r="H30" s="13"/>
      <c r="I30" s="13"/>
      <c r="J30" s="13"/>
    </row>
    <row r="31" spans="1:10" ht="15.75" customHeight="1" x14ac:dyDescent="0.25">
      <c r="A31" s="23" t="s">
        <v>55</v>
      </c>
      <c r="B31" s="13">
        <v>16608603</v>
      </c>
      <c r="C31" s="13">
        <v>16608603</v>
      </c>
      <c r="D31" s="13">
        <v>10267255</v>
      </c>
      <c r="E31" s="13">
        <v>10267255</v>
      </c>
      <c r="F31" s="13">
        <v>10267255</v>
      </c>
      <c r="G31" s="15">
        <v>9080320</v>
      </c>
      <c r="H31" s="15">
        <v>9080320</v>
      </c>
      <c r="I31" s="13"/>
      <c r="J31" s="13"/>
    </row>
    <row r="32" spans="1:10" ht="15.75" customHeight="1" x14ac:dyDescent="0.25">
      <c r="A32" s="11" t="s">
        <v>56</v>
      </c>
      <c r="B32" s="20">
        <f t="shared" ref="B32:F32" si="4">SUM(B29:B31)</f>
        <v>10455660</v>
      </c>
      <c r="C32" s="20">
        <f t="shared" si="4"/>
        <v>26556390</v>
      </c>
      <c r="D32" s="20">
        <f t="shared" si="4"/>
        <v>19724376</v>
      </c>
      <c r="E32" s="20">
        <f t="shared" si="4"/>
        <v>7044383</v>
      </c>
      <c r="F32" s="20">
        <f t="shared" si="4"/>
        <v>6202003</v>
      </c>
      <c r="G32" s="20">
        <f>SUM(G29:G31)-1</f>
        <v>46305041</v>
      </c>
      <c r="H32" s="20">
        <f>SUM(H29:H31)</f>
        <v>42759780</v>
      </c>
      <c r="I32" s="13"/>
      <c r="J32" s="13"/>
    </row>
    <row r="33" spans="1:26" ht="15.75" customHeight="1" x14ac:dyDescent="0.25">
      <c r="A33" s="2"/>
      <c r="B33" s="13"/>
      <c r="C33" s="13"/>
      <c r="D33" s="13"/>
      <c r="E33" s="13"/>
      <c r="F33" s="13"/>
      <c r="G33" s="16"/>
      <c r="H33" s="13"/>
      <c r="I33" s="13"/>
      <c r="J33" s="13"/>
    </row>
    <row r="34" spans="1:26" ht="15.75" customHeight="1" x14ac:dyDescent="0.25">
      <c r="G34" s="13"/>
      <c r="H34" s="13"/>
      <c r="I34" s="13"/>
      <c r="J34" s="13"/>
    </row>
    <row r="35" spans="1:26" ht="15.75" customHeight="1" x14ac:dyDescent="0.25">
      <c r="A35" s="11" t="s">
        <v>64</v>
      </c>
      <c r="B35" s="29">
        <f>B11/('1'!B40/10)</f>
        <v>2.3842389542944593</v>
      </c>
      <c r="C35" s="29">
        <f>C11/('1'!C40/10)</f>
        <v>3.3584908334963495</v>
      </c>
      <c r="D35" s="29">
        <f>D11/('1'!D40/10)</f>
        <v>1.2315711836647365</v>
      </c>
      <c r="E35" s="29">
        <f>E11/('1'!E40/10)</f>
        <v>2.3503932313411693</v>
      </c>
      <c r="F35" s="29">
        <f>F11/('1'!F40/10)</f>
        <v>6.1775699622253093</v>
      </c>
      <c r="G35" s="29">
        <f>G11/('1'!G40/10)</f>
        <v>0.11665889971074371</v>
      </c>
      <c r="H35" s="29">
        <f>H11/('1'!H40/10)</f>
        <v>5.5531778101026642E-2</v>
      </c>
      <c r="I35" s="16"/>
      <c r="J35" s="1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1" t="s">
        <v>71</v>
      </c>
      <c r="B36" s="13">
        <f>'1'!B40/10</f>
        <v>29108462</v>
      </c>
      <c r="C36" s="13">
        <f>'1'!C40/10</f>
        <v>29981715</v>
      </c>
      <c r="D36" s="13">
        <f>'1'!D40/10</f>
        <v>29108462</v>
      </c>
      <c r="E36" s="13">
        <f>'1'!E40/10</f>
        <v>29981715</v>
      </c>
      <c r="F36" s="13">
        <f>'1'!F40/10</f>
        <v>29981715</v>
      </c>
      <c r="G36" s="13">
        <f>'1'!G40/10</f>
        <v>29981716</v>
      </c>
      <c r="H36" s="13">
        <f>'1'!H40/10</f>
        <v>29981716</v>
      </c>
      <c r="I36" s="13"/>
      <c r="J36" s="13"/>
    </row>
    <row r="37" spans="1:26" ht="15.75" customHeight="1" x14ac:dyDescent="0.25">
      <c r="G37" s="13"/>
      <c r="H37" s="13"/>
      <c r="I37" s="13"/>
      <c r="J37" s="13"/>
    </row>
    <row r="38" spans="1:26" ht="15.75" customHeight="1" x14ac:dyDescent="0.25">
      <c r="G38" s="13"/>
      <c r="H38" s="13"/>
      <c r="I38" s="13"/>
      <c r="J38" s="13"/>
    </row>
    <row r="39" spans="1:26" ht="15.75" customHeight="1" x14ac:dyDescent="0.25">
      <c r="G39" s="13"/>
      <c r="H39" s="13"/>
      <c r="I39" s="13"/>
      <c r="J39" s="13"/>
    </row>
    <row r="40" spans="1:26" ht="15.75" customHeight="1" x14ac:dyDescent="0.25">
      <c r="G40" s="13"/>
      <c r="H40" s="13"/>
      <c r="I40" s="13"/>
      <c r="J40" s="13"/>
    </row>
    <row r="41" spans="1:26" ht="15.75" customHeight="1" x14ac:dyDescent="0.25">
      <c r="G41" s="13"/>
      <c r="H41" s="13"/>
      <c r="I41" s="13"/>
      <c r="J41" s="13"/>
    </row>
    <row r="42" spans="1:26" ht="15.75" customHeight="1" x14ac:dyDescent="0.25">
      <c r="G42" s="13"/>
      <c r="H42" s="13"/>
      <c r="I42" s="13"/>
      <c r="J42" s="13"/>
    </row>
    <row r="43" spans="1:26" ht="15.75" customHeight="1" x14ac:dyDescent="0.25">
      <c r="G43" s="13"/>
      <c r="H43" s="13"/>
      <c r="I43" s="13"/>
      <c r="J43" s="13"/>
    </row>
    <row r="44" spans="1:26" ht="15.75" customHeight="1" x14ac:dyDescent="0.25">
      <c r="G44" s="13"/>
      <c r="H44" s="13"/>
      <c r="I44" s="13"/>
      <c r="J44" s="13"/>
    </row>
    <row r="45" spans="1:26" ht="15.75" customHeight="1" x14ac:dyDescent="0.25">
      <c r="G45" s="13"/>
      <c r="H45" s="13"/>
      <c r="I45" s="13"/>
      <c r="J45" s="13"/>
    </row>
    <row r="46" spans="1:26" ht="15.75" customHeight="1" x14ac:dyDescent="0.25">
      <c r="G46" s="13"/>
      <c r="H46" s="13"/>
      <c r="I46" s="13"/>
      <c r="J46" s="13"/>
    </row>
    <row r="47" spans="1:26" ht="15.75" customHeight="1" x14ac:dyDescent="0.25">
      <c r="G47" s="13"/>
      <c r="H47" s="13"/>
      <c r="I47" s="13"/>
      <c r="J47" s="13"/>
    </row>
    <row r="48" spans="1:26" ht="15.75" customHeight="1" x14ac:dyDescent="0.25">
      <c r="G48" s="13"/>
      <c r="H48" s="13"/>
      <c r="I48" s="13"/>
      <c r="J48" s="13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2" t="s">
        <v>79</v>
      </c>
    </row>
    <row r="3" spans="1:26" x14ac:dyDescent="0.25">
      <c r="A3" s="3" t="s">
        <v>4</v>
      </c>
    </row>
    <row r="4" spans="1:26" x14ac:dyDescent="0.25"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</row>
    <row r="5" spans="1:26" x14ac:dyDescent="0.25">
      <c r="A5" s="32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3" t="s">
        <v>85</v>
      </c>
      <c r="B6" s="34">
        <f>'2'!B26/'1'!B22</f>
        <v>5.7970855047822789E-3</v>
      </c>
      <c r="C6" s="34">
        <f>'2'!C26/'1'!C22</f>
        <v>7.3284686129131953E-3</v>
      </c>
      <c r="D6" s="34">
        <f>'2'!D26/'1'!D22</f>
        <v>1.7792921443857768E-3</v>
      </c>
      <c r="E6" s="34">
        <f>'2'!E26/'1'!E22</f>
        <v>1.9721904681866873E-3</v>
      </c>
      <c r="F6" s="34">
        <f>'2'!F26/'1'!F22</f>
        <v>2.1650683421707835E-3</v>
      </c>
    </row>
    <row r="7" spans="1:26" x14ac:dyDescent="0.25">
      <c r="A7" s="3" t="s">
        <v>86</v>
      </c>
      <c r="B7" s="34">
        <f>'2'!B26/'1'!B44</f>
        <v>1.5319735333116724E-2</v>
      </c>
      <c r="C7" s="34">
        <f>'2'!C26/'1'!C44</f>
        <v>2.1210119704385404E-2</v>
      </c>
      <c r="D7" s="34">
        <f>'2'!D26/'1'!D44</f>
        <v>5.1871667247289791E-3</v>
      </c>
      <c r="E7" s="34">
        <f>'2'!E26/'1'!E44</f>
        <v>5.6869041518511059E-3</v>
      </c>
      <c r="F7" s="34">
        <f>'2'!F26/'1'!F44</f>
        <v>6.2661602486365877E-3</v>
      </c>
    </row>
    <row r="8" spans="1:26" x14ac:dyDescent="0.25">
      <c r="A8" s="3" t="s">
        <v>87</v>
      </c>
      <c r="B8" s="34">
        <f>('1'!B27)/'1'!B44</f>
        <v>0.71642093503096105</v>
      </c>
      <c r="C8" s="34">
        <f>('1'!C27)/'1'!C44</f>
        <v>0.94146166787124419</v>
      </c>
      <c r="D8" s="34">
        <f>('1'!D27)/'1'!D44</f>
        <v>0.69594421894871294</v>
      </c>
      <c r="E8" s="34">
        <f>('1'!E27)/'1'!E44</f>
        <v>0.97073283270776356</v>
      </c>
      <c r="F8" s="34">
        <f>('1'!F27)/'1'!F44</f>
        <v>0.94146166787124419</v>
      </c>
    </row>
    <row r="9" spans="1:26" x14ac:dyDescent="0.25">
      <c r="A9" s="3" t="s">
        <v>88</v>
      </c>
      <c r="B9" s="35">
        <f>'1'!B21/'1'!B37</f>
        <v>1.2123854811660941</v>
      </c>
      <c r="C9" s="35">
        <f>'1'!C21/'1'!C37</f>
        <v>1.2005025826663454</v>
      </c>
      <c r="D9" s="35">
        <f>'1'!D21/'1'!D37</f>
        <v>0.91598258454801562</v>
      </c>
      <c r="E9" s="35">
        <f>'1'!E21/'1'!E37</f>
        <v>1.1941781553867101</v>
      </c>
      <c r="F9" s="35">
        <f>'1'!F21/'1'!F37</f>
        <v>1.2005025826663454</v>
      </c>
    </row>
    <row r="10" spans="1:26" x14ac:dyDescent="0.25">
      <c r="A10" s="3" t="s">
        <v>89</v>
      </c>
      <c r="B10" s="34">
        <f>'2'!B26/'2'!B8</f>
        <v>3.0330176340047501E-2</v>
      </c>
      <c r="C10" s="34">
        <f>'2'!C26/'2'!C8</f>
        <v>2.6653647888887688E-2</v>
      </c>
      <c r="D10" s="34">
        <f>'2'!D26/'2'!D8</f>
        <v>1.5964728174409405E-2</v>
      </c>
      <c r="E10" s="34">
        <f>'2'!E26/'2'!E8</f>
        <v>8.5121440644818323E-3</v>
      </c>
      <c r="F10" s="34">
        <f>'2'!F26/'2'!F8</f>
        <v>5.9681421607532753E-3</v>
      </c>
    </row>
    <row r="11" spans="1:26" x14ac:dyDescent="0.25">
      <c r="A11" s="3" t="s">
        <v>90</v>
      </c>
      <c r="B11" s="34">
        <f>'2'!B18/'2'!B8</f>
        <v>3.1974667025095785E-2</v>
      </c>
      <c r="C11" s="34">
        <f>'2'!C18/'2'!C8</f>
        <v>3.5975796261939842E-2</v>
      </c>
      <c r="D11" s="34">
        <f>'2'!D18/'2'!D8</f>
        <v>2.3292221972455406E-2</v>
      </c>
      <c r="E11" s="34">
        <f>'2'!E18/'2'!E8</f>
        <v>2.5808687884867513E-2</v>
      </c>
      <c r="F11" s="34">
        <f>'2'!F18/'2'!F8</f>
        <v>2.2093624627259063E-2</v>
      </c>
    </row>
    <row r="12" spans="1:26" x14ac:dyDescent="0.25">
      <c r="A12" s="3" t="s">
        <v>91</v>
      </c>
      <c r="B12" s="34">
        <f>'2'!B26/('1'!B27+'1'!B44)</f>
        <v>8.9253952922919728E-3</v>
      </c>
      <c r="C12" s="34">
        <f>'2'!C26/('1'!C27+'1'!C44)</f>
        <v>1.0924820229719847E-2</v>
      </c>
      <c r="D12" s="34">
        <f>'2'!D26/('1'!D27+'1'!D44)</f>
        <v>3.0585715419015466E-3</v>
      </c>
      <c r="E12" s="34">
        <f>'2'!E26/('1'!E27+'1'!E44)</f>
        <v>2.8856799143277922E-3</v>
      </c>
      <c r="F12" s="34">
        <f>'2'!F26/('1'!F27+'1'!F44)</f>
        <v>3.2275477555563834E-3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2020-04-12T16:25:45Z</dcterms:modified>
</cp:coreProperties>
</file>