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uri="GoogleSheetsCustomDataVersion1">
      <go:sheetsCustomData xmlns:go="http://customooxmlschemas.google.com/" r:id="rId8" roundtripDataSignature="AMtx7miFV7EUW+Wp0nCkanuySIok25TdYA=="/>
    </ext>
  </extLst>
</workbook>
</file>

<file path=xl/calcChain.xml><?xml version="1.0" encoding="utf-8"?>
<calcChain xmlns="http://schemas.openxmlformats.org/spreadsheetml/2006/main">
  <c r="F9" i="4" l="1"/>
  <c r="C9" i="4"/>
  <c r="B9" i="4"/>
  <c r="E8" i="4"/>
  <c r="D8" i="4"/>
  <c r="C8" i="4"/>
  <c r="H39" i="3"/>
  <c r="G39" i="3"/>
  <c r="F39" i="3"/>
  <c r="E39" i="3"/>
  <c r="D39" i="3"/>
  <c r="C39" i="3"/>
  <c r="B39" i="3"/>
  <c r="H38" i="3"/>
  <c r="G38" i="3"/>
  <c r="E38" i="3"/>
  <c r="D38" i="3"/>
  <c r="C38" i="3"/>
  <c r="E32" i="3"/>
  <c r="E35" i="3" s="1"/>
  <c r="H30" i="3"/>
  <c r="G30" i="3"/>
  <c r="F30" i="3"/>
  <c r="E30" i="3"/>
  <c r="D30" i="3"/>
  <c r="C30" i="3"/>
  <c r="B30" i="3"/>
  <c r="H23" i="3"/>
  <c r="G23" i="3"/>
  <c r="F23" i="3"/>
  <c r="E23" i="3"/>
  <c r="D23" i="3"/>
  <c r="C23" i="3"/>
  <c r="B23" i="3"/>
  <c r="H14" i="3"/>
  <c r="H32" i="3" s="1"/>
  <c r="H35" i="3" s="1"/>
  <c r="G14" i="3"/>
  <c r="G32" i="3" s="1"/>
  <c r="G35" i="3" s="1"/>
  <c r="F14" i="3"/>
  <c r="F38" i="3" s="1"/>
  <c r="E14" i="3"/>
  <c r="D14" i="3"/>
  <c r="D32" i="3" s="1"/>
  <c r="D35" i="3" s="1"/>
  <c r="C14" i="3"/>
  <c r="C32" i="3" s="1"/>
  <c r="C35" i="3" s="1"/>
  <c r="B14" i="3"/>
  <c r="B38" i="3" s="1"/>
  <c r="H29" i="2"/>
  <c r="G29" i="2"/>
  <c r="F29" i="2"/>
  <c r="E29" i="2"/>
  <c r="D29" i="2"/>
  <c r="C29" i="2"/>
  <c r="B29" i="2"/>
  <c r="H22" i="2"/>
  <c r="G22" i="2"/>
  <c r="F22" i="2"/>
  <c r="E22" i="2"/>
  <c r="D22" i="2"/>
  <c r="C22" i="2"/>
  <c r="B22" i="2"/>
  <c r="E21" i="2"/>
  <c r="E25" i="2" s="1"/>
  <c r="H19" i="2"/>
  <c r="H21" i="2" s="1"/>
  <c r="H25" i="2" s="1"/>
  <c r="H28" i="2" s="1"/>
  <c r="E19" i="2"/>
  <c r="E11" i="4" s="1"/>
  <c r="D19" i="2"/>
  <c r="H15" i="2"/>
  <c r="G15" i="2"/>
  <c r="G19" i="2" s="1"/>
  <c r="G21" i="2" s="1"/>
  <c r="G25" i="2" s="1"/>
  <c r="G28" i="2" s="1"/>
  <c r="E15" i="2"/>
  <c r="D15" i="2"/>
  <c r="C15" i="2"/>
  <c r="C19" i="2" s="1"/>
  <c r="H10" i="2"/>
  <c r="G10" i="2"/>
  <c r="F10" i="2"/>
  <c r="F15" i="2" s="1"/>
  <c r="F19" i="2" s="1"/>
  <c r="E10" i="2"/>
  <c r="D10" i="2"/>
  <c r="C10" i="2"/>
  <c r="B10" i="2"/>
  <c r="B15" i="2" s="1"/>
  <c r="B19" i="2" s="1"/>
  <c r="H50" i="1"/>
  <c r="G50" i="1"/>
  <c r="F50" i="1"/>
  <c r="E50" i="1"/>
  <c r="D50" i="1"/>
  <c r="C50" i="1"/>
  <c r="B50" i="1"/>
  <c r="H49" i="1"/>
  <c r="E49" i="1"/>
  <c r="D49" i="1"/>
  <c r="C47" i="1"/>
  <c r="H46" i="1"/>
  <c r="G46" i="1"/>
  <c r="G49" i="1" s="1"/>
  <c r="F46" i="1"/>
  <c r="E46" i="1"/>
  <c r="D46" i="1"/>
  <c r="C46" i="1"/>
  <c r="C49" i="1" s="1"/>
  <c r="B46" i="1"/>
  <c r="F37" i="1"/>
  <c r="E37" i="1"/>
  <c r="E47" i="1" s="1"/>
  <c r="B37" i="1"/>
  <c r="H36" i="1"/>
  <c r="G36" i="1"/>
  <c r="F36" i="1"/>
  <c r="E36" i="1"/>
  <c r="D36" i="1"/>
  <c r="D9" i="4" s="1"/>
  <c r="C36" i="1"/>
  <c r="B36" i="1"/>
  <c r="H27" i="1"/>
  <c r="H37" i="1" s="1"/>
  <c r="H47" i="1" s="1"/>
  <c r="G27" i="1"/>
  <c r="G37" i="1" s="1"/>
  <c r="G47" i="1" s="1"/>
  <c r="F27" i="1"/>
  <c r="E27" i="1"/>
  <c r="D27" i="1"/>
  <c r="D37" i="1" s="1"/>
  <c r="D47" i="1" s="1"/>
  <c r="C27" i="1"/>
  <c r="C37" i="1" s="1"/>
  <c r="B27" i="1"/>
  <c r="G19" i="1"/>
  <c r="F19" i="1"/>
  <c r="C19" i="1"/>
  <c r="B19" i="1"/>
  <c r="H18" i="1"/>
  <c r="G18" i="1"/>
  <c r="F18" i="1"/>
  <c r="E18" i="1"/>
  <c r="E9" i="4" s="1"/>
  <c r="D18" i="1"/>
  <c r="C18" i="1"/>
  <c r="B18" i="1"/>
  <c r="H11" i="1"/>
  <c r="H19" i="1" s="1"/>
  <c r="G11" i="1"/>
  <c r="F11" i="1"/>
  <c r="E11" i="1"/>
  <c r="D11" i="1"/>
  <c r="D19" i="1" s="1"/>
  <c r="C11" i="1"/>
  <c r="B11" i="1"/>
  <c r="C11" i="4" l="1"/>
  <c r="C21" i="2"/>
  <c r="C25" i="2" s="1"/>
  <c r="E12" i="4"/>
  <c r="E7" i="4"/>
  <c r="E28" i="2"/>
  <c r="E10" i="4"/>
  <c r="E6" i="4"/>
  <c r="F11" i="4"/>
  <c r="F21" i="2"/>
  <c r="F25" i="2" s="1"/>
  <c r="D21" i="2"/>
  <c r="D25" i="2" s="1"/>
  <c r="D11" i="4"/>
  <c r="B11" i="4"/>
  <c r="B21" i="2"/>
  <c r="B25" i="2" s="1"/>
  <c r="E19" i="1"/>
  <c r="B8" i="4"/>
  <c r="B47" i="1"/>
  <c r="B49" i="1"/>
  <c r="F8" i="4"/>
  <c r="F47" i="1"/>
  <c r="F49" i="1"/>
  <c r="B32" i="3"/>
  <c r="B35" i="3" s="1"/>
  <c r="F32" i="3"/>
  <c r="F35" i="3" s="1"/>
  <c r="D10" i="4" l="1"/>
  <c r="D6" i="4"/>
  <c r="D12" i="4"/>
  <c r="D7" i="4"/>
  <c r="D28" i="2"/>
  <c r="C7" i="4"/>
  <c r="C28" i="2"/>
  <c r="C10" i="4"/>
  <c r="C6" i="4"/>
  <c r="C12" i="4"/>
  <c r="B12" i="4"/>
  <c r="B7" i="4"/>
  <c r="B28" i="2"/>
  <c r="B10" i="4"/>
  <c r="B6" i="4"/>
  <c r="F12" i="4"/>
  <c r="F7" i="4"/>
  <c r="F28" i="2"/>
  <c r="F10" i="4"/>
  <c r="F6" i="4"/>
</calcChain>
</file>

<file path=xl/sharedStrings.xml><?xml version="1.0" encoding="utf-8"?>
<sst xmlns="http://schemas.openxmlformats.org/spreadsheetml/2006/main" count="121" uniqueCount="97">
  <si>
    <t>SAIHAM COTTON MILL LIMITED</t>
  </si>
  <si>
    <t>Cash Flow Statement</t>
  </si>
  <si>
    <t>Balance Sheet</t>
  </si>
  <si>
    <t>Income Statement</t>
  </si>
  <si>
    <t>As at quarter end</t>
  </si>
  <si>
    <t>Quarter 2</t>
  </si>
  <si>
    <t>Quarter 3</t>
  </si>
  <si>
    <t>Quarter 1</t>
  </si>
  <si>
    <t>Net Revenues</t>
  </si>
  <si>
    <t>Net Cash Flows - Operating Activities</t>
  </si>
  <si>
    <t>ASSETS</t>
  </si>
  <si>
    <t>Collection from customer</t>
  </si>
  <si>
    <t>NON CURRENT ASSETS</t>
  </si>
  <si>
    <t>Cost of goods sold</t>
  </si>
  <si>
    <t>Payment for cost &amp; expenses</t>
  </si>
  <si>
    <t>Property, plant &amp; equipment</t>
  </si>
  <si>
    <t>Collection from non operating income</t>
  </si>
  <si>
    <t>Collection from other income</t>
  </si>
  <si>
    <t>Gross Profit</t>
  </si>
  <si>
    <t>Investment</t>
  </si>
  <si>
    <t>Interest paid on borrowings</t>
  </si>
  <si>
    <t>Income tax Paid</t>
  </si>
  <si>
    <t>Operating Incomes/Expenses</t>
  </si>
  <si>
    <t>Administrative &amp; Marketing Expenses</t>
  </si>
  <si>
    <t>CURRENT ASSETS</t>
  </si>
  <si>
    <t>Inventories</t>
  </si>
  <si>
    <t>Unrealized gain/loss for change in exchange rate</t>
  </si>
  <si>
    <t>Financial Expenses</t>
  </si>
  <si>
    <t>Net Cash Flows - Investment Activities</t>
  </si>
  <si>
    <t>Trade  &amp; other receivables</t>
  </si>
  <si>
    <t>Acquisition of property, plant &amp; equipment</t>
  </si>
  <si>
    <t>Operating Profit</t>
  </si>
  <si>
    <t>Sale of property, plant and equipment</t>
  </si>
  <si>
    <t>Advances,deposit and repayments</t>
  </si>
  <si>
    <t>Cash &amp; Cash equivalents</t>
  </si>
  <si>
    <t>Investment in unquoted company</t>
  </si>
  <si>
    <t>Investment in shares of listed company</t>
  </si>
  <si>
    <t>Investment in FDR</t>
  </si>
  <si>
    <t>Liability against capital machinery</t>
  </si>
  <si>
    <t>Non-Operating Income/(Expenses)</t>
  </si>
  <si>
    <t>Non operating income</t>
  </si>
  <si>
    <t>Other Income</t>
  </si>
  <si>
    <t>Profit Before contribution to WPPF</t>
  </si>
  <si>
    <t>Net Cash Flows - Financing Activities</t>
  </si>
  <si>
    <t>Short term loan</t>
  </si>
  <si>
    <t>Term loan</t>
  </si>
  <si>
    <t>Interest paid on borrwings</t>
  </si>
  <si>
    <t>Dividend paid</t>
  </si>
  <si>
    <t>Contribution to WPPF</t>
  </si>
  <si>
    <t>Profit Before Taxation</t>
  </si>
  <si>
    <t>Net Change in Cash Flows</t>
  </si>
  <si>
    <t>Provision for Taxation</t>
  </si>
  <si>
    <t>Current tax</t>
  </si>
  <si>
    <t>Deferred tax</t>
  </si>
  <si>
    <t>Net Profit</t>
  </si>
  <si>
    <t>Effects of exchange rate changes on cash and cash equivalents</t>
  </si>
  <si>
    <t>Liabilities and Capital</t>
  </si>
  <si>
    <t>Cash and Cash Equivalents at Beginning Period</t>
  </si>
  <si>
    <t>Cash and Cash Equivalents at End of Period</t>
  </si>
  <si>
    <t>Liabilities</t>
  </si>
  <si>
    <t>Non Current Liabilities</t>
  </si>
  <si>
    <t>Net Operating Cash Flow Per Share</t>
  </si>
  <si>
    <t>Deferred tax liability</t>
  </si>
  <si>
    <t>Earnings per share (par value Taka 10)</t>
  </si>
  <si>
    <t>Long term Debt</t>
  </si>
  <si>
    <t>Current Liabilities</t>
  </si>
  <si>
    <t>Long Term Loan (Current Portion)</t>
  </si>
  <si>
    <t>Short term loan from bank</t>
  </si>
  <si>
    <t>Liability against Capital Machinery</t>
  </si>
  <si>
    <t>Trade creditors</t>
  </si>
  <si>
    <t xml:space="preserve">Income Tax Payable </t>
  </si>
  <si>
    <t>Shares to Calculate NOCFPS</t>
  </si>
  <si>
    <t>Payable and accruals</t>
  </si>
  <si>
    <t>Shares to Calculate EPS</t>
  </si>
  <si>
    <t>Shareholders’ Equity</t>
  </si>
  <si>
    <t>Share capital</t>
  </si>
  <si>
    <t>Share premium</t>
  </si>
  <si>
    <t>Tax holiday reserve</t>
  </si>
  <si>
    <t>General reserve</t>
  </si>
  <si>
    <t>AFS reserve</t>
  </si>
  <si>
    <t>Retained earning</t>
  </si>
  <si>
    <t>Revaluation Surplus</t>
  </si>
  <si>
    <t>Ratio</t>
  </si>
  <si>
    <t>Q1</t>
  </si>
  <si>
    <t>Q2</t>
  </si>
  <si>
    <t>Q3</t>
  </si>
  <si>
    <t>Q4</t>
  </si>
  <si>
    <t>Q5</t>
  </si>
  <si>
    <t>Net assets value per share</t>
  </si>
  <si>
    <t>Return on Asset (ROA)</t>
  </si>
  <si>
    <t>Shares to calculate NAVPS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</si>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</sst>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Arial"/>
    </font>
    <font>
      <b/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  <font>
      <b/>
      <u/>
      <sz val="11"/>
      <color theme="1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15" fontId="1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15" fontId="8" fillId="0" borderId="0" xfId="0" applyNumberFormat="1" applyFon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4" fontId="4" fillId="0" borderId="0" xfId="0" applyNumberFormat="1" applyFont="1"/>
    <xf numFmtId="164" fontId="9" fillId="0" borderId="0" xfId="0" applyNumberFormat="1" applyFont="1" applyAlignment="1"/>
    <xf numFmtId="0" fontId="10" fillId="0" borderId="0" xfId="0" applyFont="1"/>
    <xf numFmtId="164" fontId="5" fillId="0" borderId="0" xfId="0" applyNumberFormat="1" applyFont="1"/>
    <xf numFmtId="0" fontId="4" fillId="0" borderId="0" xfId="0" applyFont="1"/>
    <xf numFmtId="164" fontId="1" fillId="0" borderId="2" xfId="0" applyNumberFormat="1" applyFont="1" applyBorder="1"/>
    <xf numFmtId="164" fontId="1" fillId="0" borderId="3" xfId="0" applyNumberFormat="1" applyFont="1" applyBorder="1"/>
    <xf numFmtId="164" fontId="1" fillId="0" borderId="0" xfId="0" applyNumberFormat="1" applyFont="1"/>
    <xf numFmtId="0" fontId="4" fillId="0" borderId="0" xfId="0" applyFont="1" applyAlignment="1">
      <alignment horizontal="left"/>
    </xf>
    <xf numFmtId="0" fontId="2" fillId="0" borderId="0" xfId="0" applyFont="1" applyAlignment="1"/>
    <xf numFmtId="164" fontId="6" fillId="0" borderId="2" xfId="0" applyNumberFormat="1" applyFont="1" applyBorder="1"/>
    <xf numFmtId="0" fontId="1" fillId="0" borderId="3" xfId="0" applyFont="1" applyBorder="1"/>
    <xf numFmtId="164" fontId="1" fillId="0" borderId="4" xfId="0" applyNumberFormat="1" applyFont="1" applyBorder="1"/>
    <xf numFmtId="0" fontId="3" fillId="0" borderId="1" xfId="0" applyFont="1" applyBorder="1" applyAlignment="1">
      <alignment horizontal="left"/>
    </xf>
    <xf numFmtId="0" fontId="11" fillId="0" borderId="0" xfId="0" applyFont="1" applyAlignment="1">
      <alignment horizontal="left"/>
    </xf>
    <xf numFmtId="43" fontId="4" fillId="0" borderId="0" xfId="0" applyNumberFormat="1" applyFont="1"/>
    <xf numFmtId="2" fontId="1" fillId="0" borderId="5" xfId="0" applyNumberFormat="1" applyFont="1" applyBorder="1"/>
    <xf numFmtId="43" fontId="1" fillId="0" borderId="5" xfId="0" applyNumberFormat="1" applyFont="1" applyBorder="1"/>
    <xf numFmtId="0" fontId="1" fillId="0" borderId="6" xfId="0" applyFont="1" applyBorder="1"/>
    <xf numFmtId="15" fontId="1" fillId="0" borderId="1" xfId="0" applyNumberFormat="1" applyFont="1" applyBorder="1" applyAlignment="1">
      <alignment horizontal="right"/>
    </xf>
    <xf numFmtId="10" fontId="4" fillId="0" borderId="0" xfId="0" applyNumberFormat="1" applyFont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2.75" customWidth="1"/>
    <col min="2" max="2" width="15.375" customWidth="1"/>
    <col min="3" max="7" width="12.5" customWidth="1"/>
    <col min="8" max="8" width="13.75" customWidth="1"/>
    <col min="9" max="26" width="7.625" customWidth="1"/>
  </cols>
  <sheetData>
    <row r="1" spans="1:9" x14ac:dyDescent="0.25">
      <c r="A1" s="1" t="s">
        <v>0</v>
      </c>
    </row>
    <row r="2" spans="1:9" x14ac:dyDescent="0.25">
      <c r="A2" s="1" t="s">
        <v>2</v>
      </c>
    </row>
    <row r="3" spans="1:9" x14ac:dyDescent="0.25">
      <c r="A3" s="2" t="s">
        <v>4</v>
      </c>
    </row>
    <row r="4" spans="1:9" x14ac:dyDescent="0.25">
      <c r="B4" s="4"/>
      <c r="C4" s="4"/>
      <c r="D4" s="4"/>
      <c r="E4" s="4"/>
      <c r="F4" s="4"/>
    </row>
    <row r="5" spans="1:9" x14ac:dyDescent="0.25">
      <c r="B5" s="6" t="s">
        <v>5</v>
      </c>
      <c r="C5" s="6" t="s">
        <v>6</v>
      </c>
      <c r="D5" s="6" t="s">
        <v>7</v>
      </c>
      <c r="E5" s="6" t="s">
        <v>5</v>
      </c>
      <c r="F5" s="6" t="s">
        <v>6</v>
      </c>
      <c r="G5" s="8" t="s">
        <v>7</v>
      </c>
      <c r="H5" s="6" t="s">
        <v>5</v>
      </c>
    </row>
    <row r="6" spans="1:9" x14ac:dyDescent="0.25">
      <c r="B6" s="9">
        <v>43100</v>
      </c>
      <c r="C6" s="9">
        <v>43190</v>
      </c>
      <c r="D6" s="9">
        <v>43373</v>
      </c>
      <c r="E6" s="9">
        <v>43465</v>
      </c>
      <c r="F6" s="9">
        <v>43555</v>
      </c>
      <c r="G6" s="11">
        <v>43738</v>
      </c>
      <c r="H6" s="11">
        <v>43830</v>
      </c>
    </row>
    <row r="7" spans="1:9" x14ac:dyDescent="0.25">
      <c r="A7" s="13" t="s">
        <v>10</v>
      </c>
      <c r="B7" s="14"/>
      <c r="C7" s="14"/>
      <c r="D7" s="14"/>
      <c r="E7" s="14"/>
      <c r="F7" s="14"/>
      <c r="G7" s="14"/>
    </row>
    <row r="8" spans="1:9" x14ac:dyDescent="0.25">
      <c r="A8" s="16" t="s">
        <v>12</v>
      </c>
      <c r="B8" s="14"/>
      <c r="C8" s="14"/>
      <c r="D8" s="14"/>
      <c r="E8" s="14"/>
      <c r="F8" s="14"/>
      <c r="G8" s="14"/>
    </row>
    <row r="9" spans="1:9" x14ac:dyDescent="0.25">
      <c r="A9" s="2" t="s">
        <v>15</v>
      </c>
      <c r="B9" s="14">
        <v>2543663440</v>
      </c>
      <c r="C9" s="14">
        <v>2510274094</v>
      </c>
      <c r="D9" s="14">
        <v>2563266277</v>
      </c>
      <c r="E9" s="14">
        <v>2525145136</v>
      </c>
      <c r="F9" s="14">
        <v>2484861998</v>
      </c>
      <c r="G9" s="15">
        <v>5210145852</v>
      </c>
      <c r="H9" s="15">
        <v>5144973087</v>
      </c>
      <c r="I9" s="14"/>
    </row>
    <row r="10" spans="1:9" x14ac:dyDescent="0.25">
      <c r="A10" s="2" t="s">
        <v>19</v>
      </c>
      <c r="B10" s="14">
        <v>632072241</v>
      </c>
      <c r="C10" s="14">
        <v>547982161</v>
      </c>
      <c r="D10" s="14">
        <v>526953218</v>
      </c>
      <c r="E10" s="14">
        <v>526094904</v>
      </c>
      <c r="F10" s="14">
        <v>526212049</v>
      </c>
      <c r="G10" s="15">
        <v>573386700</v>
      </c>
      <c r="H10" s="15">
        <v>527551549</v>
      </c>
      <c r="I10" s="14"/>
    </row>
    <row r="11" spans="1:9" x14ac:dyDescent="0.25">
      <c r="A11" s="1"/>
      <c r="B11" s="20">
        <f t="shared" ref="B11:H11" si="0">SUM(B9:B10)</f>
        <v>3175735681</v>
      </c>
      <c r="C11" s="20">
        <f t="shared" si="0"/>
        <v>3058256255</v>
      </c>
      <c r="D11" s="20">
        <f t="shared" si="0"/>
        <v>3090219495</v>
      </c>
      <c r="E11" s="20">
        <f t="shared" si="0"/>
        <v>3051240040</v>
      </c>
      <c r="F11" s="20">
        <f t="shared" si="0"/>
        <v>3011074047</v>
      </c>
      <c r="G11" s="20">
        <f t="shared" si="0"/>
        <v>5783532552</v>
      </c>
      <c r="H11" s="20">
        <f t="shared" si="0"/>
        <v>5672524636</v>
      </c>
      <c r="I11" s="14"/>
    </row>
    <row r="12" spans="1:9" x14ac:dyDescent="0.25">
      <c r="A12" s="1"/>
      <c r="B12" s="21"/>
      <c r="C12" s="21"/>
      <c r="D12" s="21"/>
      <c r="E12" s="21"/>
      <c r="F12" s="21"/>
      <c r="G12" s="17"/>
      <c r="H12" s="14"/>
      <c r="I12" s="14"/>
    </row>
    <row r="13" spans="1:9" x14ac:dyDescent="0.25">
      <c r="A13" s="16" t="s">
        <v>24</v>
      </c>
      <c r="B13" s="14"/>
      <c r="C13" s="14"/>
      <c r="D13" s="14"/>
      <c r="E13" s="14"/>
      <c r="F13" s="14"/>
      <c r="G13" s="17"/>
      <c r="H13" s="14"/>
      <c r="I13" s="14"/>
    </row>
    <row r="14" spans="1:9" x14ac:dyDescent="0.25">
      <c r="A14" s="2" t="s">
        <v>25</v>
      </c>
      <c r="B14" s="14">
        <v>1097675811</v>
      </c>
      <c r="C14" s="14">
        <v>1424974527</v>
      </c>
      <c r="D14" s="14">
        <v>2154640172</v>
      </c>
      <c r="E14" s="14">
        <v>2150091170</v>
      </c>
      <c r="F14" s="14">
        <v>2215492433</v>
      </c>
      <c r="G14" s="15">
        <v>2296517716</v>
      </c>
      <c r="H14" s="15">
        <v>2342653917</v>
      </c>
      <c r="I14" s="14"/>
    </row>
    <row r="15" spans="1:9" x14ac:dyDescent="0.25">
      <c r="A15" s="2" t="s">
        <v>29</v>
      </c>
      <c r="B15" s="14">
        <v>1102342066</v>
      </c>
      <c r="C15" s="14">
        <v>1021340221</v>
      </c>
      <c r="D15" s="14">
        <v>799865429</v>
      </c>
      <c r="E15" s="14">
        <v>1016673606</v>
      </c>
      <c r="F15" s="14">
        <v>1176121905</v>
      </c>
      <c r="G15" s="15">
        <v>1021264432</v>
      </c>
      <c r="H15" s="15">
        <v>994719812</v>
      </c>
      <c r="I15" s="14"/>
    </row>
    <row r="16" spans="1:9" x14ac:dyDescent="0.25">
      <c r="A16" s="2" t="s">
        <v>33</v>
      </c>
      <c r="B16" s="14">
        <v>169776086</v>
      </c>
      <c r="C16" s="14">
        <v>183669007</v>
      </c>
      <c r="D16" s="14">
        <v>85509675</v>
      </c>
      <c r="E16" s="14">
        <v>82212075</v>
      </c>
      <c r="F16" s="14">
        <v>98325035</v>
      </c>
      <c r="G16" s="15">
        <v>91006357</v>
      </c>
      <c r="H16" s="15">
        <v>82888765</v>
      </c>
      <c r="I16" s="14"/>
    </row>
    <row r="17" spans="1:9" x14ac:dyDescent="0.25">
      <c r="A17" s="2" t="s">
        <v>34</v>
      </c>
      <c r="B17" s="14">
        <v>55311775</v>
      </c>
      <c r="C17" s="14">
        <v>110998154</v>
      </c>
      <c r="D17" s="14">
        <v>29694916</v>
      </c>
      <c r="E17" s="14">
        <v>135152804</v>
      </c>
      <c r="F17" s="14">
        <v>19428957</v>
      </c>
      <c r="G17" s="15">
        <v>27063496</v>
      </c>
      <c r="H17" s="15">
        <v>125067720</v>
      </c>
      <c r="I17" s="14"/>
    </row>
    <row r="18" spans="1:9" x14ac:dyDescent="0.25">
      <c r="A18" s="1"/>
      <c r="B18" s="19">
        <f t="shared" ref="B18:H18" si="1">SUM(B14:B17)</f>
        <v>2425105738</v>
      </c>
      <c r="C18" s="19">
        <f t="shared" si="1"/>
        <v>2740981909</v>
      </c>
      <c r="D18" s="19">
        <f t="shared" si="1"/>
        <v>3069710192</v>
      </c>
      <c r="E18" s="19">
        <f t="shared" si="1"/>
        <v>3384129655</v>
      </c>
      <c r="F18" s="19">
        <f t="shared" si="1"/>
        <v>3509368330</v>
      </c>
      <c r="G18" s="19">
        <f t="shared" si="1"/>
        <v>3435852001</v>
      </c>
      <c r="H18" s="19">
        <f t="shared" si="1"/>
        <v>3545330214</v>
      </c>
      <c r="I18" s="14"/>
    </row>
    <row r="19" spans="1:9" x14ac:dyDescent="0.25">
      <c r="A19" s="1"/>
      <c r="B19" s="26">
        <f t="shared" ref="B19:F19" si="2">B11+B18</f>
        <v>5600841419</v>
      </c>
      <c r="C19" s="26">
        <f t="shared" si="2"/>
        <v>5799238164</v>
      </c>
      <c r="D19" s="26">
        <f t="shared" si="2"/>
        <v>6159929687</v>
      </c>
      <c r="E19" s="26">
        <f t="shared" si="2"/>
        <v>6435369695</v>
      </c>
      <c r="F19" s="26">
        <f t="shared" si="2"/>
        <v>6520442377</v>
      </c>
      <c r="G19" s="26">
        <f t="shared" ref="G19:H19" si="3">G11+G18-1</f>
        <v>9219384552</v>
      </c>
      <c r="H19" s="26">
        <f t="shared" si="3"/>
        <v>9217854849</v>
      </c>
      <c r="I19" s="14"/>
    </row>
    <row r="20" spans="1:9" x14ac:dyDescent="0.25">
      <c r="A20" s="1"/>
      <c r="B20" s="21"/>
      <c r="C20" s="21"/>
      <c r="D20" s="21"/>
      <c r="E20" s="21"/>
      <c r="F20" s="21"/>
      <c r="G20" s="17"/>
      <c r="H20" s="14"/>
      <c r="I20" s="14"/>
    </row>
    <row r="21" spans="1:9" ht="15.75" customHeight="1" x14ac:dyDescent="0.25">
      <c r="A21" s="1"/>
      <c r="B21" s="21"/>
      <c r="C21" s="21"/>
      <c r="D21" s="21"/>
      <c r="E21" s="21"/>
      <c r="F21" s="21"/>
      <c r="G21" s="17"/>
      <c r="H21" s="14"/>
      <c r="I21" s="14"/>
    </row>
    <row r="22" spans="1:9" ht="15.75" customHeight="1" x14ac:dyDescent="0.25">
      <c r="A22" s="27" t="s">
        <v>56</v>
      </c>
      <c r="B22" s="21"/>
      <c r="C22" s="21"/>
      <c r="D22" s="21"/>
      <c r="E22" s="21"/>
      <c r="F22" s="21"/>
      <c r="G22" s="17"/>
      <c r="H22" s="14"/>
      <c r="I22" s="14"/>
    </row>
    <row r="23" spans="1:9" ht="15.75" customHeight="1" x14ac:dyDescent="0.25">
      <c r="A23" s="28" t="s">
        <v>59</v>
      </c>
      <c r="B23" s="14"/>
      <c r="C23" s="14"/>
      <c r="D23" s="14"/>
      <c r="E23" s="14"/>
      <c r="F23" s="14"/>
      <c r="G23" s="17"/>
      <c r="H23" s="14"/>
      <c r="I23" s="14"/>
    </row>
    <row r="24" spans="1:9" ht="15.75" customHeight="1" x14ac:dyDescent="0.25">
      <c r="A24" s="16" t="s">
        <v>60</v>
      </c>
      <c r="B24" s="14"/>
      <c r="C24" s="14"/>
      <c r="D24" s="14"/>
      <c r="E24" s="14"/>
      <c r="F24" s="14"/>
      <c r="G24" s="17"/>
      <c r="H24" s="14"/>
      <c r="I24" s="14"/>
    </row>
    <row r="25" spans="1:9" ht="15.75" customHeight="1" x14ac:dyDescent="0.25">
      <c r="A25" s="2" t="s">
        <v>62</v>
      </c>
      <c r="B25" s="14">
        <v>183121894</v>
      </c>
      <c r="C25" s="14">
        <v>185898667</v>
      </c>
      <c r="D25" s="14">
        <v>191585357</v>
      </c>
      <c r="E25" s="14">
        <v>193557131</v>
      </c>
      <c r="F25" s="14">
        <v>195642790</v>
      </c>
      <c r="G25" s="15">
        <v>579676931</v>
      </c>
      <c r="H25" s="15">
        <v>578333868</v>
      </c>
      <c r="I25" s="14"/>
    </row>
    <row r="26" spans="1:9" ht="15.75" customHeight="1" x14ac:dyDescent="0.25">
      <c r="A26" s="18" t="s">
        <v>64</v>
      </c>
      <c r="B26" s="14">
        <v>477822503</v>
      </c>
      <c r="C26" s="14">
        <v>476718948</v>
      </c>
      <c r="D26" s="14">
        <v>213778793</v>
      </c>
      <c r="E26" s="14">
        <v>156314126</v>
      </c>
      <c r="F26" s="14">
        <v>145926529</v>
      </c>
      <c r="G26" s="15">
        <v>90120781</v>
      </c>
      <c r="H26" s="15">
        <v>117557575</v>
      </c>
      <c r="I26" s="14"/>
    </row>
    <row r="27" spans="1:9" ht="15.75" customHeight="1" x14ac:dyDescent="0.25">
      <c r="A27" s="1"/>
      <c r="B27" s="20">
        <f t="shared" ref="B27:H27" si="4">SUM(B25:B26)</f>
        <v>660944397</v>
      </c>
      <c r="C27" s="20">
        <f t="shared" si="4"/>
        <v>662617615</v>
      </c>
      <c r="D27" s="20">
        <f t="shared" si="4"/>
        <v>405364150</v>
      </c>
      <c r="E27" s="20">
        <f t="shared" si="4"/>
        <v>349871257</v>
      </c>
      <c r="F27" s="20">
        <f t="shared" si="4"/>
        <v>341569319</v>
      </c>
      <c r="G27" s="20">
        <f t="shared" si="4"/>
        <v>669797712</v>
      </c>
      <c r="H27" s="20">
        <f t="shared" si="4"/>
        <v>695891443</v>
      </c>
      <c r="I27" s="14"/>
    </row>
    <row r="28" spans="1:9" ht="15.75" customHeight="1" x14ac:dyDescent="0.25">
      <c r="A28" s="1"/>
      <c r="B28" s="21"/>
      <c r="C28" s="21"/>
      <c r="D28" s="21"/>
      <c r="E28" s="21"/>
      <c r="F28" s="21"/>
      <c r="G28" s="17"/>
      <c r="H28" s="14"/>
      <c r="I28" s="14"/>
    </row>
    <row r="29" spans="1:9" ht="15.75" customHeight="1" x14ac:dyDescent="0.25">
      <c r="A29" s="16" t="s">
        <v>65</v>
      </c>
      <c r="B29" s="14"/>
      <c r="C29" s="14"/>
      <c r="D29" s="14"/>
      <c r="E29" s="14"/>
      <c r="F29" s="14"/>
      <c r="G29" s="17"/>
      <c r="H29" s="14"/>
      <c r="I29" s="14"/>
    </row>
    <row r="30" spans="1:9" ht="15.75" customHeight="1" x14ac:dyDescent="0.25">
      <c r="A30" s="2" t="s">
        <v>66</v>
      </c>
      <c r="B30" s="14">
        <v>136965874</v>
      </c>
      <c r="C30" s="14">
        <v>73113225</v>
      </c>
      <c r="D30" s="14">
        <v>204113547</v>
      </c>
      <c r="E30" s="14">
        <v>195946201</v>
      </c>
      <c r="F30" s="14">
        <v>140703730</v>
      </c>
      <c r="G30" s="15">
        <v>108400250</v>
      </c>
      <c r="H30" s="15">
        <v>101383798</v>
      </c>
      <c r="I30" s="14"/>
    </row>
    <row r="31" spans="1:9" ht="15.75" customHeight="1" x14ac:dyDescent="0.25">
      <c r="A31" s="2" t="s">
        <v>67</v>
      </c>
      <c r="B31" s="14">
        <v>1275282842</v>
      </c>
      <c r="C31" s="14">
        <v>1660456457</v>
      </c>
      <c r="D31" s="14">
        <v>1836925520</v>
      </c>
      <c r="E31" s="14">
        <v>2016329697</v>
      </c>
      <c r="F31" s="14">
        <v>2172961222</v>
      </c>
      <c r="G31" s="15">
        <v>2286843018</v>
      </c>
      <c r="H31" s="15">
        <v>2399283159</v>
      </c>
      <c r="I31" s="14"/>
    </row>
    <row r="32" spans="1:9" ht="15.75" customHeight="1" x14ac:dyDescent="0.25">
      <c r="A32" s="23" t="s">
        <v>68</v>
      </c>
      <c r="B32" s="14"/>
      <c r="C32" s="14"/>
      <c r="D32" s="14"/>
      <c r="E32" s="14"/>
      <c r="F32" s="14"/>
      <c r="G32" s="15">
        <v>210475994</v>
      </c>
      <c r="H32" s="15">
        <v>193342167</v>
      </c>
      <c r="I32" s="14"/>
    </row>
    <row r="33" spans="1:9" ht="15.75" customHeight="1" x14ac:dyDescent="0.25">
      <c r="A33" s="2" t="s">
        <v>69</v>
      </c>
      <c r="B33" s="14">
        <v>10413164</v>
      </c>
      <c r="C33" s="14">
        <v>24925133</v>
      </c>
      <c r="D33" s="14">
        <v>237284205</v>
      </c>
      <c r="E33" s="14">
        <v>346820117</v>
      </c>
      <c r="F33" s="14">
        <v>447510575</v>
      </c>
      <c r="G33" s="15">
        <v>272942886</v>
      </c>
      <c r="H33" s="15">
        <v>107830528</v>
      </c>
      <c r="I33" s="14"/>
    </row>
    <row r="34" spans="1:9" ht="15.75" customHeight="1" x14ac:dyDescent="0.25">
      <c r="A34" s="2" t="s">
        <v>70</v>
      </c>
      <c r="B34" s="14">
        <v>5883635</v>
      </c>
      <c r="C34" s="14">
        <v>-3601357</v>
      </c>
      <c r="D34" s="14">
        <v>2180043</v>
      </c>
      <c r="E34" s="14">
        <v>2180043</v>
      </c>
      <c r="F34" s="14">
        <v>3408849</v>
      </c>
      <c r="G34" s="15">
        <v>4910114</v>
      </c>
      <c r="H34" s="15">
        <v>4910114</v>
      </c>
      <c r="I34" s="14"/>
    </row>
    <row r="35" spans="1:9" ht="15.75" customHeight="1" x14ac:dyDescent="0.25">
      <c r="A35" s="2" t="s">
        <v>72</v>
      </c>
      <c r="B35" s="14">
        <v>50671032</v>
      </c>
      <c r="C35" s="14">
        <v>72218427</v>
      </c>
      <c r="D35" s="14">
        <v>57615752</v>
      </c>
      <c r="E35" s="14">
        <v>58445643</v>
      </c>
      <c r="F35" s="14">
        <v>54040441</v>
      </c>
      <c r="G35" s="15">
        <v>45312655</v>
      </c>
      <c r="H35" s="15">
        <v>61871809</v>
      </c>
      <c r="I35" s="14"/>
    </row>
    <row r="36" spans="1:9" ht="15.75" customHeight="1" x14ac:dyDescent="0.25">
      <c r="A36" s="1"/>
      <c r="B36" s="19">
        <f t="shared" ref="B36:H36" si="5">SUM(B30:B35)</f>
        <v>1479216547</v>
      </c>
      <c r="C36" s="19">
        <f t="shared" si="5"/>
        <v>1827111885</v>
      </c>
      <c r="D36" s="19">
        <f t="shared" si="5"/>
        <v>2338119067</v>
      </c>
      <c r="E36" s="19">
        <f t="shared" si="5"/>
        <v>2619721701</v>
      </c>
      <c r="F36" s="19">
        <f t="shared" si="5"/>
        <v>2818624817</v>
      </c>
      <c r="G36" s="19">
        <f t="shared" si="5"/>
        <v>2928884917</v>
      </c>
      <c r="H36" s="19">
        <f t="shared" si="5"/>
        <v>2868621575</v>
      </c>
      <c r="I36" s="14"/>
    </row>
    <row r="37" spans="1:9" ht="15.75" customHeight="1" x14ac:dyDescent="0.25">
      <c r="A37" s="1"/>
      <c r="B37" s="20">
        <f t="shared" ref="B37:H37" si="6">B27+B36</f>
        <v>2140160944</v>
      </c>
      <c r="C37" s="20">
        <f t="shared" si="6"/>
        <v>2489729500</v>
      </c>
      <c r="D37" s="20">
        <f t="shared" si="6"/>
        <v>2743483217</v>
      </c>
      <c r="E37" s="20">
        <f t="shared" si="6"/>
        <v>2969592958</v>
      </c>
      <c r="F37" s="20">
        <f t="shared" si="6"/>
        <v>3160194136</v>
      </c>
      <c r="G37" s="20">
        <f t="shared" si="6"/>
        <v>3598682629</v>
      </c>
      <c r="H37" s="20">
        <f t="shared" si="6"/>
        <v>3564513018</v>
      </c>
      <c r="I37" s="14"/>
    </row>
    <row r="38" spans="1:9" ht="15.75" customHeight="1" x14ac:dyDescent="0.25">
      <c r="A38" s="16" t="s">
        <v>74</v>
      </c>
      <c r="B38" s="14"/>
      <c r="C38" s="14"/>
      <c r="D38" s="14"/>
      <c r="E38" s="14"/>
      <c r="F38" s="14"/>
      <c r="G38" s="17"/>
      <c r="H38" s="14"/>
      <c r="I38" s="14"/>
    </row>
    <row r="39" spans="1:9" ht="15.75" customHeight="1" x14ac:dyDescent="0.25">
      <c r="A39" s="2" t="s">
        <v>75</v>
      </c>
      <c r="B39" s="14">
        <v>1487750000</v>
      </c>
      <c r="C39" s="14">
        <v>1487750000</v>
      </c>
      <c r="D39" s="14">
        <v>1487750000</v>
      </c>
      <c r="E39" s="14">
        <v>1487750000</v>
      </c>
      <c r="F39" s="14">
        <v>1487750000</v>
      </c>
      <c r="G39" s="17">
        <v>1487750000</v>
      </c>
      <c r="H39" s="17">
        <v>1487750000</v>
      </c>
      <c r="I39" s="14"/>
    </row>
    <row r="40" spans="1:9" ht="15.75" customHeight="1" x14ac:dyDescent="0.25">
      <c r="A40" s="2" t="s">
        <v>76</v>
      </c>
      <c r="B40" s="14">
        <v>751750000</v>
      </c>
      <c r="C40" s="14">
        <v>751750000</v>
      </c>
      <c r="D40" s="14">
        <v>751750000</v>
      </c>
      <c r="E40" s="14">
        <v>751750000</v>
      </c>
      <c r="F40" s="14">
        <v>751750000</v>
      </c>
      <c r="G40" s="17">
        <v>751750000</v>
      </c>
      <c r="H40" s="17">
        <v>751750000</v>
      </c>
      <c r="I40" s="14"/>
    </row>
    <row r="41" spans="1:9" ht="15.75" customHeight="1" x14ac:dyDescent="0.25">
      <c r="A41" s="2" t="s">
        <v>77</v>
      </c>
      <c r="B41" s="14">
        <v>100715999</v>
      </c>
      <c r="C41" s="14">
        <v>100715999</v>
      </c>
      <c r="D41" s="14">
        <v>0</v>
      </c>
      <c r="E41" s="14">
        <v>0</v>
      </c>
      <c r="F41" s="14">
        <v>0</v>
      </c>
      <c r="G41" s="17"/>
      <c r="H41" s="14"/>
      <c r="I41" s="14"/>
    </row>
    <row r="42" spans="1:9" ht="15.75" customHeight="1" x14ac:dyDescent="0.25">
      <c r="A42" s="2" t="s">
        <v>78</v>
      </c>
      <c r="B42" s="14">
        <v>60400000</v>
      </c>
      <c r="C42" s="14">
        <v>60400000</v>
      </c>
      <c r="D42" s="14">
        <v>0</v>
      </c>
      <c r="E42" s="14">
        <v>0</v>
      </c>
      <c r="F42" s="14">
        <v>0</v>
      </c>
      <c r="G42" s="17"/>
      <c r="H42" s="14"/>
      <c r="I42" s="14"/>
    </row>
    <row r="43" spans="1:9" ht="15.75" customHeight="1" x14ac:dyDescent="0.25">
      <c r="A43" s="2" t="s">
        <v>79</v>
      </c>
      <c r="B43" s="14">
        <v>11369959</v>
      </c>
      <c r="C43" s="14">
        <v>7801121</v>
      </c>
      <c r="D43" s="14">
        <v>1119750</v>
      </c>
      <c r="E43" s="14">
        <v>1062315</v>
      </c>
      <c r="F43" s="14">
        <v>4495744</v>
      </c>
      <c r="G43" s="15">
        <v>3861798</v>
      </c>
      <c r="H43" s="15">
        <v>3759623</v>
      </c>
      <c r="I43" s="14"/>
    </row>
    <row r="44" spans="1:9" ht="15.75" customHeight="1" x14ac:dyDescent="0.25">
      <c r="A44" s="2" t="s">
        <v>80</v>
      </c>
      <c r="B44" s="14">
        <v>662576076</v>
      </c>
      <c r="C44" s="14">
        <v>520615790</v>
      </c>
      <c r="D44" s="14">
        <v>806936608</v>
      </c>
      <c r="E44" s="14">
        <v>861666725</v>
      </c>
      <c r="F44" s="14">
        <v>757954307</v>
      </c>
      <c r="G44" s="15">
        <v>884823828</v>
      </c>
      <c r="H44" s="15">
        <v>941991866</v>
      </c>
      <c r="I44" s="14"/>
    </row>
    <row r="45" spans="1:9" ht="15.75" customHeight="1" x14ac:dyDescent="0.25">
      <c r="A45" s="2" t="s">
        <v>81</v>
      </c>
      <c r="B45" s="14">
        <v>386118440</v>
      </c>
      <c r="C45" s="14">
        <v>380475754</v>
      </c>
      <c r="D45" s="14">
        <v>368890111</v>
      </c>
      <c r="E45" s="14">
        <v>363547697</v>
      </c>
      <c r="F45" s="14">
        <v>358298189</v>
      </c>
      <c r="G45" s="15">
        <v>2492516297</v>
      </c>
      <c r="H45" s="15">
        <v>2468090342</v>
      </c>
      <c r="I45" s="14"/>
    </row>
    <row r="46" spans="1:9" ht="15.75" customHeight="1" x14ac:dyDescent="0.25">
      <c r="A46" s="1"/>
      <c r="B46" s="20">
        <f t="shared" ref="B46:H46" si="7">SUM(B39:B45)</f>
        <v>3460680474</v>
      </c>
      <c r="C46" s="20">
        <f t="shared" si="7"/>
        <v>3309508664</v>
      </c>
      <c r="D46" s="20">
        <f t="shared" si="7"/>
        <v>3416446469</v>
      </c>
      <c r="E46" s="20">
        <f t="shared" si="7"/>
        <v>3465776737</v>
      </c>
      <c r="F46" s="20">
        <f t="shared" si="7"/>
        <v>3360248240</v>
      </c>
      <c r="G46" s="20">
        <f t="shared" si="7"/>
        <v>5620701923</v>
      </c>
      <c r="H46" s="20">
        <f t="shared" si="7"/>
        <v>5653341831</v>
      </c>
      <c r="I46" s="14"/>
    </row>
    <row r="47" spans="1:9" ht="15.75" customHeight="1" x14ac:dyDescent="0.25">
      <c r="A47" s="1"/>
      <c r="B47" s="26">
        <f t="shared" ref="B47:H47" si="8">B46+B37</f>
        <v>5600841418</v>
      </c>
      <c r="C47" s="26">
        <f t="shared" si="8"/>
        <v>5799238164</v>
      </c>
      <c r="D47" s="26">
        <f t="shared" si="8"/>
        <v>6159929686</v>
      </c>
      <c r="E47" s="26">
        <f t="shared" si="8"/>
        <v>6435369695</v>
      </c>
      <c r="F47" s="26">
        <f t="shared" si="8"/>
        <v>6520442376</v>
      </c>
      <c r="G47" s="26">
        <f t="shared" si="8"/>
        <v>9219384552</v>
      </c>
      <c r="H47" s="26">
        <f t="shared" si="8"/>
        <v>9217854849</v>
      </c>
      <c r="I47" s="14"/>
    </row>
    <row r="48" spans="1:9" ht="15.75" customHeight="1" x14ac:dyDescent="0.25">
      <c r="B48" s="14"/>
      <c r="C48" s="14"/>
      <c r="D48" s="14"/>
      <c r="E48" s="14"/>
      <c r="F48" s="14"/>
      <c r="G48" s="17"/>
      <c r="H48" s="14"/>
      <c r="I48" s="14"/>
    </row>
    <row r="49" spans="1:26" ht="15.75" customHeight="1" x14ac:dyDescent="0.25">
      <c r="A49" s="12" t="s">
        <v>88</v>
      </c>
      <c r="B49" s="31">
        <f t="shared" ref="B49:H49" si="9">B46/(B39/10)</f>
        <v>23.261169376575367</v>
      </c>
      <c r="C49" s="31">
        <f t="shared" si="9"/>
        <v>22.245059075785584</v>
      </c>
      <c r="D49" s="31">
        <f t="shared" si="9"/>
        <v>22.963847884389178</v>
      </c>
      <c r="E49" s="31">
        <f t="shared" si="9"/>
        <v>23.295424211056964</v>
      </c>
      <c r="F49" s="31">
        <f t="shared" si="9"/>
        <v>22.586108149890773</v>
      </c>
      <c r="G49" s="31">
        <f t="shared" si="9"/>
        <v>37.779881855150393</v>
      </c>
      <c r="H49" s="31">
        <f t="shared" si="9"/>
        <v>37.999272935641066</v>
      </c>
      <c r="I49" s="17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2" t="s">
        <v>90</v>
      </c>
      <c r="B50" s="14">
        <f t="shared" ref="B50:H50" si="10">B39/10</f>
        <v>148775000</v>
      </c>
      <c r="C50" s="14">
        <f t="shared" si="10"/>
        <v>148775000</v>
      </c>
      <c r="D50" s="14">
        <f t="shared" si="10"/>
        <v>148775000</v>
      </c>
      <c r="E50" s="14">
        <f t="shared" si="10"/>
        <v>148775000</v>
      </c>
      <c r="F50" s="14">
        <f t="shared" si="10"/>
        <v>148775000</v>
      </c>
      <c r="G50" s="14">
        <f t="shared" si="10"/>
        <v>148775000</v>
      </c>
      <c r="H50" s="14">
        <f t="shared" si="10"/>
        <v>148775000</v>
      </c>
      <c r="I50" s="14"/>
    </row>
    <row r="51" spans="1:26" ht="15.75" customHeight="1" x14ac:dyDescent="0.25">
      <c r="G51" s="14"/>
      <c r="H51" s="14"/>
      <c r="I51" s="14"/>
    </row>
    <row r="52" spans="1:26" ht="15.75" customHeight="1" x14ac:dyDescent="0.25">
      <c r="G52" s="14"/>
      <c r="H52" s="14"/>
      <c r="I52" s="14"/>
    </row>
    <row r="53" spans="1:26" ht="15.75" customHeight="1" x14ac:dyDescent="0.25">
      <c r="G53" s="14"/>
      <c r="H53" s="14"/>
      <c r="I53" s="14"/>
    </row>
    <row r="54" spans="1:26" ht="15.75" customHeight="1" x14ac:dyDescent="0.25">
      <c r="G54" s="14"/>
      <c r="H54" s="14"/>
      <c r="I54" s="14"/>
    </row>
    <row r="55" spans="1:26" ht="15.75" customHeight="1" x14ac:dyDescent="0.25">
      <c r="G55" s="14"/>
      <c r="H55" s="14"/>
      <c r="I55" s="14"/>
    </row>
    <row r="56" spans="1:26" ht="15.75" customHeight="1" x14ac:dyDescent="0.25">
      <c r="G56" s="14"/>
      <c r="H56" s="14"/>
      <c r="I56" s="14"/>
    </row>
    <row r="57" spans="1:26" ht="15.75" customHeight="1" x14ac:dyDescent="0.25">
      <c r="G57" s="14"/>
      <c r="H57" s="14"/>
      <c r="I57" s="14"/>
    </row>
    <row r="58" spans="1:26" ht="15.75" customHeight="1" x14ac:dyDescent="0.25">
      <c r="G58" s="14"/>
      <c r="H58" s="14"/>
      <c r="I58" s="14"/>
    </row>
    <row r="59" spans="1:26" ht="15.75" customHeight="1" x14ac:dyDescent="0.25">
      <c r="G59" s="14"/>
      <c r="H59" s="14"/>
      <c r="I59" s="14"/>
    </row>
    <row r="60" spans="1:26" ht="15.75" customHeight="1" x14ac:dyDescent="0.25">
      <c r="G60" s="14"/>
      <c r="H60" s="14"/>
      <c r="I60" s="14"/>
    </row>
    <row r="61" spans="1:26" ht="15.75" customHeight="1" x14ac:dyDescent="0.25">
      <c r="G61" s="14"/>
      <c r="H61" s="14"/>
      <c r="I61" s="14"/>
    </row>
    <row r="62" spans="1:26" ht="15.75" customHeight="1" x14ac:dyDescent="0.25">
      <c r="G62" s="14"/>
      <c r="H62" s="14"/>
      <c r="I62" s="14"/>
    </row>
    <row r="63" spans="1:26" ht="15.75" customHeight="1" x14ac:dyDescent="0.25">
      <c r="G63" s="14"/>
      <c r="H63" s="14"/>
      <c r="I63" s="14"/>
    </row>
    <row r="64" spans="1:26" ht="15.75" customHeight="1" x14ac:dyDescent="0.25">
      <c r="G64" s="14"/>
      <c r="H64" s="14"/>
      <c r="I64" s="14"/>
    </row>
    <row r="65" spans="7:9" ht="15.75" customHeight="1" x14ac:dyDescent="0.25">
      <c r="G65" s="14"/>
      <c r="H65" s="14"/>
      <c r="I65" s="14"/>
    </row>
    <row r="66" spans="7:9" ht="15.75" customHeight="1" x14ac:dyDescent="0.25">
      <c r="G66" s="14"/>
      <c r="H66" s="14"/>
      <c r="I66" s="14"/>
    </row>
    <row r="67" spans="7:9" ht="15.75" customHeight="1" x14ac:dyDescent="0.25">
      <c r="G67" s="14"/>
      <c r="H67" s="14"/>
      <c r="I67" s="14"/>
    </row>
    <row r="68" spans="7:9" ht="15.75" customHeight="1" x14ac:dyDescent="0.25">
      <c r="G68" s="14"/>
      <c r="H68" s="14"/>
      <c r="I68" s="14"/>
    </row>
    <row r="69" spans="7:9" ht="15.75" customHeight="1" x14ac:dyDescent="0.25">
      <c r="G69" s="14"/>
      <c r="H69" s="14"/>
      <c r="I69" s="14"/>
    </row>
    <row r="70" spans="7:9" ht="15.75" customHeight="1" x14ac:dyDescent="0.25">
      <c r="G70" s="14"/>
      <c r="H70" s="14"/>
      <c r="I70" s="14"/>
    </row>
    <row r="71" spans="7:9" ht="15.75" customHeight="1" x14ac:dyDescent="0.25">
      <c r="G71" s="14"/>
      <c r="H71" s="14"/>
      <c r="I71" s="14"/>
    </row>
    <row r="72" spans="7:9" ht="15.75" customHeight="1" x14ac:dyDescent="0.25">
      <c r="G72" s="14"/>
      <c r="H72" s="14"/>
      <c r="I72" s="14"/>
    </row>
    <row r="73" spans="7:9" ht="15.75" customHeight="1" x14ac:dyDescent="0.25">
      <c r="G73" s="14"/>
      <c r="H73" s="14"/>
      <c r="I73" s="14"/>
    </row>
    <row r="74" spans="7:9" ht="15.75" customHeight="1" x14ac:dyDescent="0.25">
      <c r="G74" s="14"/>
      <c r="H74" s="14"/>
      <c r="I74" s="14"/>
    </row>
    <row r="75" spans="7:9" ht="15.75" customHeight="1" x14ac:dyDescent="0.25">
      <c r="G75" s="14"/>
      <c r="H75" s="14"/>
      <c r="I75" s="14"/>
    </row>
    <row r="76" spans="7:9" ht="15.75" customHeight="1" x14ac:dyDescent="0.2"/>
    <row r="77" spans="7:9" ht="15.75" customHeight="1" x14ac:dyDescent="0.2"/>
    <row r="78" spans="7:9" ht="15.75" customHeight="1" x14ac:dyDescent="0.2"/>
    <row r="79" spans="7:9" ht="15.75" customHeight="1" x14ac:dyDescent="0.2"/>
    <row r="80" spans="7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9.625" customWidth="1"/>
    <col min="2" max="2" width="12.5" customWidth="1"/>
    <col min="3" max="3" width="13.125" customWidth="1"/>
    <col min="4" max="4" width="13.25" customWidth="1"/>
    <col min="5" max="6" width="12.5" customWidth="1"/>
    <col min="7" max="7" width="11.125" customWidth="1"/>
    <col min="8" max="8" width="13.125" customWidth="1"/>
    <col min="9" max="26" width="7.625" customWidth="1"/>
  </cols>
  <sheetData>
    <row r="1" spans="1:26" x14ac:dyDescent="0.25">
      <c r="A1" s="1" t="s">
        <v>0</v>
      </c>
    </row>
    <row r="2" spans="1:26" ht="17.25" customHeight="1" x14ac:dyDescent="0.25">
      <c r="A2" s="1" t="s">
        <v>3</v>
      </c>
    </row>
    <row r="3" spans="1:26" ht="17.25" customHeight="1" x14ac:dyDescent="0.25">
      <c r="A3" s="2" t="s">
        <v>4</v>
      </c>
    </row>
    <row r="4" spans="1:26" ht="17.25" customHeight="1" x14ac:dyDescent="0.2">
      <c r="B4" s="5"/>
      <c r="C4" s="5"/>
      <c r="D4" s="5"/>
      <c r="E4" s="5"/>
      <c r="F4" s="5"/>
    </row>
    <row r="5" spans="1:26" x14ac:dyDescent="0.25">
      <c r="B5" s="6" t="s">
        <v>5</v>
      </c>
      <c r="C5" s="6" t="s">
        <v>6</v>
      </c>
      <c r="D5" s="6" t="s">
        <v>7</v>
      </c>
      <c r="E5" s="6" t="s">
        <v>5</v>
      </c>
      <c r="F5" s="6" t="s">
        <v>6</v>
      </c>
      <c r="G5" s="6" t="s">
        <v>7</v>
      </c>
      <c r="H5" s="6" t="s">
        <v>5</v>
      </c>
    </row>
    <row r="6" spans="1:26" x14ac:dyDescent="0.25">
      <c r="B6" s="9">
        <v>43100</v>
      </c>
      <c r="C6" s="9">
        <v>43190</v>
      </c>
      <c r="D6" s="9">
        <v>43373</v>
      </c>
      <c r="E6" s="9">
        <v>43465</v>
      </c>
      <c r="F6" s="9">
        <v>43555</v>
      </c>
      <c r="G6" s="10">
        <v>43738</v>
      </c>
      <c r="H6" s="10">
        <v>43830</v>
      </c>
    </row>
    <row r="7" spans="1:26" x14ac:dyDescent="0.25">
      <c r="B7" s="9"/>
      <c r="C7" s="9"/>
      <c r="D7" s="9"/>
      <c r="E7" s="9"/>
      <c r="F7" s="9"/>
    </row>
    <row r="8" spans="1:26" x14ac:dyDescent="0.25">
      <c r="A8" s="12" t="s">
        <v>8</v>
      </c>
      <c r="B8" s="14">
        <v>1573719731</v>
      </c>
      <c r="C8" s="14">
        <v>2298532305</v>
      </c>
      <c r="D8" s="14">
        <v>585682497</v>
      </c>
      <c r="E8" s="14">
        <v>1458218850</v>
      </c>
      <c r="F8" s="14">
        <v>2362493545</v>
      </c>
      <c r="G8" s="15">
        <v>618521426</v>
      </c>
      <c r="H8" s="15">
        <v>1331943956</v>
      </c>
      <c r="I8" s="14"/>
    </row>
    <row r="9" spans="1:26" x14ac:dyDescent="0.25">
      <c r="A9" s="2" t="s">
        <v>13</v>
      </c>
      <c r="B9" s="14">
        <v>1470088004</v>
      </c>
      <c r="C9" s="14">
        <v>2131501971</v>
      </c>
      <c r="D9" s="14">
        <v>527253546</v>
      </c>
      <c r="E9" s="14">
        <v>1295533530</v>
      </c>
      <c r="F9" s="14">
        <v>2105967976</v>
      </c>
      <c r="G9" s="15">
        <v>559962139</v>
      </c>
      <c r="H9" s="15">
        <v>1164477302</v>
      </c>
      <c r="I9" s="17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x14ac:dyDescent="0.25">
      <c r="A10" s="12" t="s">
        <v>18</v>
      </c>
      <c r="B10" s="19">
        <f t="shared" ref="B10:H10" si="0">B8-B9</f>
        <v>103631727</v>
      </c>
      <c r="C10" s="19">
        <f t="shared" si="0"/>
        <v>167030334</v>
      </c>
      <c r="D10" s="19">
        <f t="shared" si="0"/>
        <v>58428951</v>
      </c>
      <c r="E10" s="19">
        <f t="shared" si="0"/>
        <v>162685320</v>
      </c>
      <c r="F10" s="19">
        <f t="shared" si="0"/>
        <v>256525569</v>
      </c>
      <c r="G10" s="19">
        <f t="shared" si="0"/>
        <v>58559287</v>
      </c>
      <c r="H10" s="19">
        <f t="shared" si="0"/>
        <v>167466654</v>
      </c>
      <c r="I10" s="17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x14ac:dyDescent="0.25">
      <c r="A11" s="12" t="s">
        <v>22</v>
      </c>
      <c r="B11" s="21"/>
      <c r="C11" s="21"/>
      <c r="D11" s="21"/>
      <c r="E11" s="21"/>
      <c r="F11" s="21"/>
      <c r="G11" s="17"/>
      <c r="H11" s="17"/>
      <c r="I11" s="17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25">
      <c r="A12" s="22" t="s">
        <v>23</v>
      </c>
      <c r="B12" s="14">
        <v>33881738</v>
      </c>
      <c r="C12" s="14">
        <v>49781107</v>
      </c>
      <c r="D12" s="14">
        <v>16674306</v>
      </c>
      <c r="E12" s="14">
        <v>33714565</v>
      </c>
      <c r="F12" s="14">
        <v>52836358</v>
      </c>
      <c r="G12" s="15">
        <v>20713399</v>
      </c>
      <c r="H12" s="15">
        <v>38951327</v>
      </c>
      <c r="I12" s="17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25">
      <c r="A13" s="22" t="s">
        <v>26</v>
      </c>
      <c r="B13" s="14">
        <v>0</v>
      </c>
      <c r="C13" s="14">
        <v>0</v>
      </c>
      <c r="D13" s="14">
        <v>1022649</v>
      </c>
      <c r="E13" s="14">
        <v>1329267</v>
      </c>
      <c r="F13" s="14">
        <v>2978062</v>
      </c>
      <c r="G13" s="15">
        <v>-3592813</v>
      </c>
      <c r="H13" s="15">
        <v>8357301</v>
      </c>
      <c r="I13" s="17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x14ac:dyDescent="0.25">
      <c r="A14" s="22" t="s">
        <v>27</v>
      </c>
      <c r="B14" s="14">
        <v>38686822</v>
      </c>
      <c r="C14" s="14">
        <v>67627770</v>
      </c>
      <c r="D14" s="14">
        <v>26556346</v>
      </c>
      <c r="E14" s="14">
        <v>55487569</v>
      </c>
      <c r="F14" s="14">
        <v>88306479</v>
      </c>
      <c r="G14" s="15">
        <v>31113697</v>
      </c>
      <c r="H14" s="15">
        <v>88260355</v>
      </c>
      <c r="I14" s="17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x14ac:dyDescent="0.25">
      <c r="A15" s="12" t="s">
        <v>31</v>
      </c>
      <c r="B15" s="19">
        <f t="shared" ref="B15:H15" si="1">B10-B12-B14-B13</f>
        <v>31063167</v>
      </c>
      <c r="C15" s="19">
        <f t="shared" si="1"/>
        <v>49621457</v>
      </c>
      <c r="D15" s="19">
        <f t="shared" si="1"/>
        <v>14175650</v>
      </c>
      <c r="E15" s="19">
        <f t="shared" si="1"/>
        <v>72153919</v>
      </c>
      <c r="F15" s="19">
        <f t="shared" si="1"/>
        <v>112404670</v>
      </c>
      <c r="G15" s="19">
        <f t="shared" si="1"/>
        <v>10325004</v>
      </c>
      <c r="H15" s="19">
        <f t="shared" si="1"/>
        <v>31897671</v>
      </c>
      <c r="I15" s="24"/>
    </row>
    <row r="16" spans="1:26" x14ac:dyDescent="0.25">
      <c r="A16" s="25" t="s">
        <v>39</v>
      </c>
      <c r="B16" s="21"/>
      <c r="C16" s="21"/>
      <c r="D16" s="21"/>
      <c r="E16" s="21"/>
      <c r="F16" s="21"/>
      <c r="G16" s="14"/>
      <c r="H16" s="14"/>
      <c r="I16" s="14"/>
    </row>
    <row r="17" spans="1:26" x14ac:dyDescent="0.25">
      <c r="A17" s="18" t="s">
        <v>40</v>
      </c>
      <c r="B17" s="14">
        <v>49255459</v>
      </c>
      <c r="C17" s="14">
        <v>69222582</v>
      </c>
      <c r="D17" s="14">
        <v>47854289</v>
      </c>
      <c r="E17" s="14">
        <v>47074179</v>
      </c>
      <c r="F17" s="14">
        <v>54597428</v>
      </c>
      <c r="G17" s="15">
        <v>12895970</v>
      </c>
      <c r="H17" s="15">
        <v>18118751</v>
      </c>
      <c r="I17" s="14"/>
    </row>
    <row r="18" spans="1:26" x14ac:dyDescent="0.25">
      <c r="A18" s="18" t="s">
        <v>41</v>
      </c>
      <c r="B18" s="14">
        <v>4886000</v>
      </c>
      <c r="C18" s="14">
        <v>4886000</v>
      </c>
      <c r="D18" s="14">
        <v>84402</v>
      </c>
      <c r="E18" s="14">
        <v>84402</v>
      </c>
      <c r="F18" s="14">
        <v>169133</v>
      </c>
      <c r="G18" s="15">
        <v>31594041</v>
      </c>
      <c r="H18" s="15">
        <v>42506036</v>
      </c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5">
      <c r="A19" s="12" t="s">
        <v>42</v>
      </c>
      <c r="B19" s="19">
        <f t="shared" ref="B19:H19" si="2">SUM(B15:B18)</f>
        <v>85204626</v>
      </c>
      <c r="C19" s="19">
        <f t="shared" si="2"/>
        <v>123730039</v>
      </c>
      <c r="D19" s="19">
        <f t="shared" si="2"/>
        <v>62114341</v>
      </c>
      <c r="E19" s="19">
        <f t="shared" si="2"/>
        <v>119312500</v>
      </c>
      <c r="F19" s="19">
        <f t="shared" si="2"/>
        <v>167171231</v>
      </c>
      <c r="G19" s="19">
        <f t="shared" si="2"/>
        <v>54815015</v>
      </c>
      <c r="H19" s="19">
        <f t="shared" si="2"/>
        <v>92522458</v>
      </c>
      <c r="I19" s="14"/>
    </row>
    <row r="20" spans="1:26" x14ac:dyDescent="0.25">
      <c r="A20" s="2" t="s">
        <v>48</v>
      </c>
      <c r="B20" s="14">
        <v>4057363</v>
      </c>
      <c r="C20" s="14">
        <v>5891907</v>
      </c>
      <c r="D20" s="14">
        <v>2957826</v>
      </c>
      <c r="E20" s="14">
        <v>5681548</v>
      </c>
      <c r="F20" s="14">
        <v>7960535</v>
      </c>
      <c r="G20" s="15">
        <v>2610239</v>
      </c>
      <c r="H20" s="15">
        <v>4405831</v>
      </c>
      <c r="I20" s="14"/>
    </row>
    <row r="21" spans="1:26" ht="15.75" customHeight="1" x14ac:dyDescent="0.25">
      <c r="A21" s="12" t="s">
        <v>49</v>
      </c>
      <c r="B21" s="19">
        <f t="shared" ref="B21:H21" si="3">B19-B20</f>
        <v>81147263</v>
      </c>
      <c r="C21" s="19">
        <f t="shared" si="3"/>
        <v>117838132</v>
      </c>
      <c r="D21" s="19">
        <f t="shared" si="3"/>
        <v>59156515</v>
      </c>
      <c r="E21" s="19">
        <f t="shared" si="3"/>
        <v>113630952</v>
      </c>
      <c r="F21" s="19">
        <f t="shared" si="3"/>
        <v>159210696</v>
      </c>
      <c r="G21" s="19">
        <f t="shared" si="3"/>
        <v>52204776</v>
      </c>
      <c r="H21" s="19">
        <f t="shared" si="3"/>
        <v>88116627</v>
      </c>
      <c r="I21" s="14"/>
    </row>
    <row r="22" spans="1:26" ht="15.75" customHeight="1" x14ac:dyDescent="0.25">
      <c r="A22" s="16" t="s">
        <v>51</v>
      </c>
      <c r="B22" s="21">
        <f t="shared" ref="B22:H22" si="4">SUM(B23:B24)</f>
        <v>17234262</v>
      </c>
      <c r="C22" s="21">
        <f t="shared" si="4"/>
        <v>23993872</v>
      </c>
      <c r="D22" s="21">
        <f t="shared" si="4"/>
        <v>12306792</v>
      </c>
      <c r="E22" s="21">
        <f t="shared" si="4"/>
        <v>18336305</v>
      </c>
      <c r="F22" s="21">
        <f t="shared" si="4"/>
        <v>25029357</v>
      </c>
      <c r="G22" s="21">
        <f t="shared" si="4"/>
        <v>13723607</v>
      </c>
      <c r="H22" s="21">
        <f t="shared" si="4"/>
        <v>21203836</v>
      </c>
      <c r="I22" s="14"/>
    </row>
    <row r="23" spans="1:26" ht="15.75" customHeight="1" x14ac:dyDescent="0.25">
      <c r="A23" s="22" t="s">
        <v>52</v>
      </c>
      <c r="B23" s="14">
        <v>8609819</v>
      </c>
      <c r="C23" s="14">
        <v>11604887</v>
      </c>
      <c r="D23" s="14">
        <v>9097236</v>
      </c>
      <c r="E23" s="14">
        <v>12205815</v>
      </c>
      <c r="F23" s="14">
        <v>16268316</v>
      </c>
      <c r="G23" s="15">
        <v>10429890</v>
      </c>
      <c r="H23" s="15">
        <v>14931366</v>
      </c>
      <c r="I23" s="14"/>
    </row>
    <row r="24" spans="1:26" ht="15.75" customHeight="1" x14ac:dyDescent="0.25">
      <c r="A24" s="22" t="s">
        <v>53</v>
      </c>
      <c r="B24" s="14">
        <v>8624443</v>
      </c>
      <c r="C24" s="14">
        <v>12388985</v>
      </c>
      <c r="D24" s="14">
        <v>3209556</v>
      </c>
      <c r="E24" s="14">
        <v>6130490</v>
      </c>
      <c r="F24" s="14">
        <v>8761041</v>
      </c>
      <c r="G24" s="15">
        <v>3293717</v>
      </c>
      <c r="H24" s="15">
        <v>6272470</v>
      </c>
      <c r="I24" s="14"/>
    </row>
    <row r="25" spans="1:26" ht="15.75" customHeight="1" x14ac:dyDescent="0.25">
      <c r="A25" s="12" t="s">
        <v>54</v>
      </c>
      <c r="B25" s="20">
        <f t="shared" ref="B25:F25" si="5">B21-B22</f>
        <v>63913001</v>
      </c>
      <c r="C25" s="20">
        <f t="shared" si="5"/>
        <v>93844260</v>
      </c>
      <c r="D25" s="20">
        <f t="shared" si="5"/>
        <v>46849723</v>
      </c>
      <c r="E25" s="20">
        <f t="shared" si="5"/>
        <v>95294647</v>
      </c>
      <c r="F25" s="20">
        <f t="shared" si="5"/>
        <v>134181339</v>
      </c>
      <c r="G25" s="20">
        <f>G21-G22+1</f>
        <v>38481170</v>
      </c>
      <c r="H25" s="20">
        <f>H21-H22</f>
        <v>66912791</v>
      </c>
      <c r="I25" s="14"/>
    </row>
    <row r="26" spans="1:26" ht="15.75" customHeight="1" x14ac:dyDescent="0.25">
      <c r="A26" s="1"/>
      <c r="B26" s="14"/>
      <c r="C26" s="14"/>
      <c r="D26" s="14"/>
      <c r="E26" s="14"/>
      <c r="F26" s="14"/>
      <c r="G26" s="14"/>
      <c r="H26" s="14"/>
      <c r="I26" s="14"/>
    </row>
    <row r="27" spans="1:26" ht="15.75" customHeight="1" x14ac:dyDescent="0.25">
      <c r="A27" s="1"/>
      <c r="B27" s="14"/>
      <c r="C27" s="14"/>
      <c r="D27" s="14"/>
      <c r="E27" s="29"/>
      <c r="F27" s="14"/>
      <c r="G27" s="14"/>
      <c r="H27" s="14"/>
      <c r="I27" s="14"/>
    </row>
    <row r="28" spans="1:26" ht="15.75" customHeight="1" x14ac:dyDescent="0.25">
      <c r="A28" s="12" t="s">
        <v>63</v>
      </c>
      <c r="B28" s="31">
        <f>B25/('1'!B39/10)</f>
        <v>0.42959503276760208</v>
      </c>
      <c r="C28" s="31">
        <f>C25/('1'!C39/10)</f>
        <v>0.63077976810620062</v>
      </c>
      <c r="D28" s="31">
        <f>D25/('1'!D39/10)</f>
        <v>0.31490319610149553</v>
      </c>
      <c r="E28" s="31">
        <f>E25/('1'!E39/10)</f>
        <v>0.64052863048227193</v>
      </c>
      <c r="F28" s="31">
        <f>F25/('1'!F39/10)</f>
        <v>0.90190784069904217</v>
      </c>
      <c r="G28" s="31">
        <f>G25/('1'!G39/10)</f>
        <v>0.25865347000504119</v>
      </c>
      <c r="H28" s="31">
        <f>H25/('1'!H39/10)</f>
        <v>0.44975829944547135</v>
      </c>
      <c r="I28" s="17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5" t="s">
        <v>73</v>
      </c>
      <c r="B29" s="14">
        <f>'1'!B39/10</f>
        <v>148775000</v>
      </c>
      <c r="C29" s="14">
        <f>'1'!C39/10</f>
        <v>148775000</v>
      </c>
      <c r="D29" s="14">
        <f>'1'!D39/10</f>
        <v>148775000</v>
      </c>
      <c r="E29" s="14">
        <f>'1'!E39/10</f>
        <v>148775000</v>
      </c>
      <c r="F29" s="14">
        <f>'1'!F39/10</f>
        <v>148775000</v>
      </c>
      <c r="G29" s="14">
        <f>'1'!G39/10</f>
        <v>148775000</v>
      </c>
      <c r="H29" s="14">
        <f>'1'!H39/10</f>
        <v>148775000</v>
      </c>
      <c r="I29" s="14"/>
    </row>
    <row r="30" spans="1:26" ht="15.75" customHeight="1" x14ac:dyDescent="0.25">
      <c r="G30" s="14"/>
      <c r="H30" s="14"/>
      <c r="I30" s="14"/>
    </row>
    <row r="31" spans="1:26" ht="15.75" customHeight="1" x14ac:dyDescent="0.25">
      <c r="G31" s="14"/>
      <c r="H31" s="14"/>
      <c r="I31" s="14"/>
    </row>
    <row r="32" spans="1:26" ht="15.75" customHeight="1" x14ac:dyDescent="0.25">
      <c r="G32" s="14"/>
      <c r="H32" s="14"/>
      <c r="I32" s="14"/>
    </row>
    <row r="33" spans="7:9" ht="15.75" customHeight="1" x14ac:dyDescent="0.25">
      <c r="G33" s="14"/>
      <c r="H33" s="14"/>
      <c r="I33" s="14"/>
    </row>
    <row r="34" spans="7:9" ht="15.75" customHeight="1" x14ac:dyDescent="0.25">
      <c r="G34" s="14"/>
      <c r="H34" s="14"/>
      <c r="I34" s="14"/>
    </row>
    <row r="35" spans="7:9" ht="15.75" customHeight="1" x14ac:dyDescent="0.25">
      <c r="G35" s="14"/>
      <c r="H35" s="14"/>
      <c r="I35" s="14"/>
    </row>
    <row r="36" spans="7:9" ht="15.75" customHeight="1" x14ac:dyDescent="0.25">
      <c r="G36" s="14"/>
      <c r="H36" s="14"/>
      <c r="I36" s="14"/>
    </row>
    <row r="37" spans="7:9" ht="15.75" customHeight="1" x14ac:dyDescent="0.25">
      <c r="G37" s="14"/>
      <c r="H37" s="14"/>
      <c r="I37" s="14"/>
    </row>
    <row r="38" spans="7:9" ht="15.75" customHeight="1" x14ac:dyDescent="0.25">
      <c r="G38" s="14"/>
      <c r="H38" s="14"/>
      <c r="I38" s="14"/>
    </row>
    <row r="39" spans="7:9" ht="15.75" customHeight="1" x14ac:dyDescent="0.25">
      <c r="G39" s="14"/>
      <c r="H39" s="14"/>
      <c r="I39" s="14"/>
    </row>
    <row r="40" spans="7:9" ht="15.75" customHeight="1" x14ac:dyDescent="0.2"/>
    <row r="41" spans="7:9" ht="15.75" customHeight="1" x14ac:dyDescent="0.2"/>
    <row r="42" spans="7:9" ht="15.75" customHeight="1" x14ac:dyDescent="0.2"/>
    <row r="43" spans="7:9" ht="15.75" customHeight="1" x14ac:dyDescent="0.2"/>
    <row r="44" spans="7:9" ht="15.75" customHeight="1" x14ac:dyDescent="0.2"/>
    <row r="45" spans="7:9" ht="15.75" customHeight="1" x14ac:dyDescent="0.2"/>
    <row r="46" spans="7:9" ht="15.75" customHeight="1" x14ac:dyDescent="0.2"/>
    <row r="47" spans="7:9" ht="15.75" customHeight="1" x14ac:dyDescent="0.2"/>
    <row r="48" spans="7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22" sqref="A22"/>
    </sheetView>
  </sheetViews>
  <sheetFormatPr defaultColWidth="12.625" defaultRowHeight="15" customHeight="1" x14ac:dyDescent="0.2"/>
  <cols>
    <col min="1" max="1" width="43.75" customWidth="1"/>
    <col min="2" max="2" width="13.5" customWidth="1"/>
    <col min="3" max="4" width="15.5" customWidth="1"/>
    <col min="5" max="5" width="15" customWidth="1"/>
    <col min="6" max="6" width="14.625" customWidth="1"/>
    <col min="7" max="7" width="12" customWidth="1"/>
    <col min="8" max="8" width="13.375" customWidth="1"/>
    <col min="9" max="26" width="7.625" customWidth="1"/>
  </cols>
  <sheetData>
    <row r="1" spans="1:26" x14ac:dyDescent="0.25">
      <c r="A1" s="1" t="s">
        <v>0</v>
      </c>
    </row>
    <row r="2" spans="1:26" x14ac:dyDescent="0.25">
      <c r="A2" s="1" t="s">
        <v>1</v>
      </c>
    </row>
    <row r="3" spans="1:26" x14ac:dyDescent="0.25">
      <c r="A3" s="2" t="s">
        <v>4</v>
      </c>
    </row>
    <row r="4" spans="1:26" ht="15.75" x14ac:dyDescent="0.25">
      <c r="A4" s="3"/>
      <c r="B4" s="7"/>
      <c r="C4" s="7"/>
      <c r="D4" s="7"/>
      <c r="E4" s="7"/>
      <c r="F4" s="7"/>
    </row>
    <row r="5" spans="1:26" x14ac:dyDescent="0.25">
      <c r="B5" s="6" t="s">
        <v>5</v>
      </c>
      <c r="C5" s="6" t="s">
        <v>6</v>
      </c>
      <c r="D5" s="6" t="s">
        <v>7</v>
      </c>
      <c r="E5" s="6" t="s">
        <v>5</v>
      </c>
      <c r="F5" s="6" t="s">
        <v>6</v>
      </c>
      <c r="G5" s="6" t="s">
        <v>7</v>
      </c>
      <c r="H5" s="6" t="s">
        <v>5</v>
      </c>
    </row>
    <row r="6" spans="1:26" x14ac:dyDescent="0.25">
      <c r="B6" s="9">
        <v>43100</v>
      </c>
      <c r="C6" s="9">
        <v>43190</v>
      </c>
      <c r="D6" s="9">
        <v>43373</v>
      </c>
      <c r="E6" s="9">
        <v>43465</v>
      </c>
      <c r="F6" s="9">
        <v>43555</v>
      </c>
      <c r="G6" s="10">
        <v>43738</v>
      </c>
      <c r="H6" s="10">
        <v>43830</v>
      </c>
    </row>
    <row r="7" spans="1:26" x14ac:dyDescent="0.25">
      <c r="A7" s="12" t="s">
        <v>9</v>
      </c>
      <c r="B7" s="14"/>
      <c r="C7" s="14"/>
      <c r="D7" s="14"/>
      <c r="E7" s="14"/>
      <c r="F7" s="14"/>
    </row>
    <row r="8" spans="1:26" x14ac:dyDescent="0.25">
      <c r="A8" s="2" t="s">
        <v>11</v>
      </c>
      <c r="B8" s="14">
        <v>1577793823</v>
      </c>
      <c r="C8" s="14">
        <v>2383608242</v>
      </c>
      <c r="D8" s="14">
        <v>802886999</v>
      </c>
      <c r="E8" s="14">
        <v>1458797002</v>
      </c>
      <c r="F8" s="14">
        <v>2201995554</v>
      </c>
      <c r="G8" s="15">
        <v>716967996</v>
      </c>
      <c r="H8" s="15">
        <v>1461322767</v>
      </c>
      <c r="I8" s="14"/>
    </row>
    <row r="9" spans="1:26" x14ac:dyDescent="0.25">
      <c r="A9" s="2" t="s">
        <v>14</v>
      </c>
      <c r="B9" s="14">
        <v>-1521594844</v>
      </c>
      <c r="C9" s="14">
        <v>-2463581887</v>
      </c>
      <c r="D9" s="14">
        <v>-817886091</v>
      </c>
      <c r="E9" s="14">
        <v>-1446545487</v>
      </c>
      <c r="F9" s="14">
        <v>-2224695962</v>
      </c>
      <c r="G9" s="15">
        <v>-685663801</v>
      </c>
      <c r="H9" s="15">
        <v>-1431999011</v>
      </c>
      <c r="I9" s="14"/>
    </row>
    <row r="10" spans="1:26" x14ac:dyDescent="0.25">
      <c r="A10" s="2" t="s">
        <v>16</v>
      </c>
      <c r="B10" s="14">
        <v>49255459</v>
      </c>
      <c r="C10" s="14">
        <v>69222582</v>
      </c>
      <c r="D10" s="14">
        <v>47854289</v>
      </c>
      <c r="E10" s="14">
        <v>47074179</v>
      </c>
      <c r="F10" s="14">
        <v>54597428</v>
      </c>
      <c r="G10" s="15">
        <v>12423327</v>
      </c>
      <c r="H10" s="15">
        <v>18118751</v>
      </c>
      <c r="I10" s="14"/>
    </row>
    <row r="11" spans="1:26" x14ac:dyDescent="0.25">
      <c r="A11" s="18" t="s">
        <v>17</v>
      </c>
      <c r="B11" s="14">
        <v>4886000</v>
      </c>
      <c r="C11" s="14">
        <v>4886000</v>
      </c>
      <c r="D11" s="14">
        <v>84402</v>
      </c>
      <c r="E11" s="14">
        <v>84402</v>
      </c>
      <c r="F11" s="14">
        <v>169133</v>
      </c>
      <c r="G11" s="15">
        <v>31594041</v>
      </c>
      <c r="H11" s="15">
        <v>42506036</v>
      </c>
      <c r="I11" s="1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8" t="s">
        <v>20</v>
      </c>
      <c r="B12" s="14">
        <v>-38686822</v>
      </c>
      <c r="C12" s="14">
        <v>0</v>
      </c>
      <c r="D12" s="14">
        <v>0</v>
      </c>
      <c r="E12" s="14">
        <v>0</v>
      </c>
      <c r="F12" s="14">
        <v>0</v>
      </c>
      <c r="G12" s="17"/>
      <c r="H12" s="17"/>
      <c r="I12" s="1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2" t="s">
        <v>21</v>
      </c>
      <c r="B13" s="14">
        <v>-11406228</v>
      </c>
      <c r="C13" s="14">
        <v>-23886289</v>
      </c>
      <c r="D13" s="14">
        <v>-9097236</v>
      </c>
      <c r="E13" s="14">
        <v>-12205815</v>
      </c>
      <c r="F13" s="14">
        <v>-15039510</v>
      </c>
      <c r="G13" s="15">
        <v>-10429890</v>
      </c>
      <c r="H13" s="15">
        <v>-14931366</v>
      </c>
      <c r="I13" s="14"/>
    </row>
    <row r="14" spans="1:26" x14ac:dyDescent="0.25">
      <c r="A14" s="1"/>
      <c r="B14" s="19">
        <f t="shared" ref="B14:F14" si="0">SUM(B8:B13)</f>
        <v>60247388</v>
      </c>
      <c r="C14" s="19">
        <f t="shared" si="0"/>
        <v>-29751352</v>
      </c>
      <c r="D14" s="19">
        <f t="shared" si="0"/>
        <v>23842363</v>
      </c>
      <c r="E14" s="19">
        <f t="shared" si="0"/>
        <v>47204281</v>
      </c>
      <c r="F14" s="19">
        <f t="shared" si="0"/>
        <v>17026643</v>
      </c>
      <c r="G14" s="19">
        <f>SUM(G8:G13)-1</f>
        <v>64891672</v>
      </c>
      <c r="H14" s="19">
        <f>SUM(H8:H13)</f>
        <v>75017177</v>
      </c>
      <c r="I14" s="14"/>
    </row>
    <row r="15" spans="1:26" x14ac:dyDescent="0.25">
      <c r="B15" s="14"/>
      <c r="C15" s="14"/>
      <c r="D15" s="14"/>
      <c r="E15" s="14"/>
      <c r="F15" s="14"/>
      <c r="G15" s="14"/>
      <c r="H15" s="14"/>
      <c r="I15" s="14"/>
    </row>
    <row r="16" spans="1:26" x14ac:dyDescent="0.25">
      <c r="A16" s="12" t="s">
        <v>28</v>
      </c>
      <c r="B16" s="14"/>
      <c r="C16" s="14"/>
      <c r="D16" s="14"/>
      <c r="E16" s="14"/>
      <c r="F16" s="14"/>
      <c r="G16" s="14"/>
      <c r="H16" s="14"/>
      <c r="I16" s="14"/>
    </row>
    <row r="17" spans="1:9" x14ac:dyDescent="0.25">
      <c r="A17" s="2" t="s">
        <v>30</v>
      </c>
      <c r="B17" s="14">
        <v>-24990161</v>
      </c>
      <c r="C17" s="14">
        <v>-33885925</v>
      </c>
      <c r="D17" s="14">
        <v>-7901999</v>
      </c>
      <c r="E17" s="14">
        <v>-11646690</v>
      </c>
      <c r="F17" s="14">
        <v>-12517797</v>
      </c>
      <c r="G17" s="15">
        <v>-6861484</v>
      </c>
      <c r="H17" s="15">
        <v>-9047795</v>
      </c>
      <c r="I17" s="14"/>
    </row>
    <row r="18" spans="1:9" x14ac:dyDescent="0.25">
      <c r="A18" s="23" t="s">
        <v>32</v>
      </c>
      <c r="B18" s="14"/>
      <c r="C18" s="14"/>
      <c r="D18" s="14"/>
      <c r="E18" s="14"/>
      <c r="F18" s="14"/>
      <c r="G18" s="15">
        <v>650000</v>
      </c>
      <c r="H18" s="15">
        <v>650000</v>
      </c>
      <c r="I18" s="14"/>
    </row>
    <row r="19" spans="1:9" x14ac:dyDescent="0.25">
      <c r="A19" s="18" t="s">
        <v>35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/>
      <c r="H19" s="14"/>
      <c r="I19" s="14"/>
    </row>
    <row r="20" spans="1:9" x14ac:dyDescent="0.25">
      <c r="A20" s="2" t="s">
        <v>36</v>
      </c>
      <c r="B20" s="14">
        <v>6880758</v>
      </c>
      <c r="C20" s="14">
        <v>0</v>
      </c>
      <c r="D20" s="14">
        <v>1812443</v>
      </c>
      <c r="E20" s="14">
        <v>2606940</v>
      </c>
      <c r="F20" s="14">
        <v>6304716</v>
      </c>
      <c r="G20" s="15">
        <v>301514</v>
      </c>
      <c r="H20" s="15">
        <v>3910944</v>
      </c>
      <c r="I20" s="14"/>
    </row>
    <row r="21" spans="1:9" x14ac:dyDescent="0.25">
      <c r="A21" s="18" t="s">
        <v>37</v>
      </c>
      <c r="B21" s="14">
        <v>170000000</v>
      </c>
      <c r="C21" s="14">
        <v>257402000</v>
      </c>
      <c r="D21" s="14">
        <v>0</v>
      </c>
      <c r="E21" s="14">
        <v>0</v>
      </c>
      <c r="F21" s="14">
        <v>0</v>
      </c>
      <c r="G21" s="15">
        <v>-38876294</v>
      </c>
      <c r="H21" s="15">
        <v>6356067</v>
      </c>
      <c r="I21" s="14"/>
    </row>
    <row r="22" spans="1:9" ht="15.75" customHeight="1" x14ac:dyDescent="0.25">
      <c r="A22" s="18" t="s">
        <v>38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5">
        <v>-20075630</v>
      </c>
      <c r="H22" s="15">
        <v>-37209457</v>
      </c>
      <c r="I22" s="14"/>
    </row>
    <row r="23" spans="1:9" ht="15.75" customHeight="1" x14ac:dyDescent="0.25">
      <c r="A23" s="1"/>
      <c r="B23" s="19">
        <f t="shared" ref="B23:H23" si="1">SUM(B17:B22)</f>
        <v>151890597</v>
      </c>
      <c r="C23" s="19">
        <f t="shared" si="1"/>
        <v>223516075</v>
      </c>
      <c r="D23" s="19">
        <f t="shared" si="1"/>
        <v>-6089556</v>
      </c>
      <c r="E23" s="19">
        <f t="shared" si="1"/>
        <v>-9039750</v>
      </c>
      <c r="F23" s="19">
        <f t="shared" si="1"/>
        <v>-6213081</v>
      </c>
      <c r="G23" s="19">
        <f t="shared" si="1"/>
        <v>-64861894</v>
      </c>
      <c r="H23" s="19">
        <f t="shared" si="1"/>
        <v>-35340241</v>
      </c>
      <c r="I23" s="14"/>
    </row>
    <row r="24" spans="1:9" ht="15.75" customHeight="1" x14ac:dyDescent="0.25">
      <c r="B24" s="14"/>
      <c r="C24" s="14"/>
      <c r="D24" s="14"/>
      <c r="E24" s="14"/>
      <c r="F24" s="14"/>
      <c r="G24" s="14"/>
      <c r="H24" s="14"/>
      <c r="I24" s="14"/>
    </row>
    <row r="25" spans="1:9" ht="15.75" customHeight="1" x14ac:dyDescent="0.25">
      <c r="A25" s="12" t="s">
        <v>43</v>
      </c>
      <c r="B25" s="14"/>
      <c r="C25" s="14"/>
      <c r="D25" s="14"/>
      <c r="E25" s="14"/>
      <c r="F25" s="14"/>
      <c r="G25" s="14"/>
      <c r="H25" s="14"/>
      <c r="I25" s="14"/>
    </row>
    <row r="26" spans="1:9" ht="15.75" customHeight="1" x14ac:dyDescent="0.25">
      <c r="A26" s="2" t="s">
        <v>44</v>
      </c>
      <c r="B26" s="14">
        <v>-214313081</v>
      </c>
      <c r="C26" s="14">
        <v>170860534</v>
      </c>
      <c r="D26" s="14">
        <v>26544410</v>
      </c>
      <c r="E26" s="14">
        <v>206543221</v>
      </c>
      <c r="F26" s="14">
        <v>365378187</v>
      </c>
      <c r="G26" s="15">
        <v>68766654</v>
      </c>
      <c r="H26" s="15">
        <v>163990012</v>
      </c>
      <c r="I26" s="14"/>
    </row>
    <row r="27" spans="1:9" ht="15.75" customHeight="1" x14ac:dyDescent="0.25">
      <c r="A27" s="18" t="s">
        <v>45</v>
      </c>
      <c r="B27" s="14">
        <v>-25016563</v>
      </c>
      <c r="C27" s="14">
        <v>-89972767</v>
      </c>
      <c r="D27" s="14">
        <v>-66408517</v>
      </c>
      <c r="E27" s="14">
        <v>-132040530</v>
      </c>
      <c r="F27" s="14">
        <v>-197670598</v>
      </c>
      <c r="G27" s="15">
        <v>-47696128</v>
      </c>
      <c r="H27" s="15">
        <v>-27415762</v>
      </c>
      <c r="I27" s="14"/>
    </row>
    <row r="28" spans="1:9" ht="15.75" customHeight="1" x14ac:dyDescent="0.25">
      <c r="A28" s="18" t="s">
        <v>46</v>
      </c>
      <c r="B28" s="14">
        <v>0</v>
      </c>
      <c r="C28" s="14">
        <v>-67627770</v>
      </c>
      <c r="D28" s="14">
        <v>-26556346</v>
      </c>
      <c r="E28" s="14">
        <v>-55487569</v>
      </c>
      <c r="F28" s="14">
        <v>-88306479</v>
      </c>
      <c r="G28" s="15">
        <v>-31113697</v>
      </c>
      <c r="H28" s="15">
        <v>-88260355</v>
      </c>
      <c r="I28" s="14"/>
    </row>
    <row r="29" spans="1:9" ht="15.75" customHeight="1" x14ac:dyDescent="0.25">
      <c r="A29" s="18" t="s">
        <v>47</v>
      </c>
      <c r="B29" s="14">
        <v>0</v>
      </c>
      <c r="C29" s="14">
        <v>-178530000</v>
      </c>
      <c r="D29" s="14">
        <v>0</v>
      </c>
      <c r="E29" s="14">
        <v>0</v>
      </c>
      <c r="F29" s="14">
        <v>-148775000</v>
      </c>
      <c r="G29" s="14"/>
      <c r="H29" s="14"/>
      <c r="I29" s="14"/>
    </row>
    <row r="30" spans="1:9" ht="15.75" customHeight="1" x14ac:dyDescent="0.25">
      <c r="A30" s="1"/>
      <c r="B30" s="19">
        <f t="shared" ref="B30:H30" si="2">SUM(B26:B29)</f>
        <v>-239329644</v>
      </c>
      <c r="C30" s="19">
        <f t="shared" si="2"/>
        <v>-165270003</v>
      </c>
      <c r="D30" s="19">
        <f t="shared" si="2"/>
        <v>-66420453</v>
      </c>
      <c r="E30" s="19">
        <f t="shared" si="2"/>
        <v>19015122</v>
      </c>
      <c r="F30" s="19">
        <f t="shared" si="2"/>
        <v>-69373890</v>
      </c>
      <c r="G30" s="19">
        <f t="shared" si="2"/>
        <v>-10043171</v>
      </c>
      <c r="H30" s="19">
        <f t="shared" si="2"/>
        <v>48313895</v>
      </c>
      <c r="I30" s="14"/>
    </row>
    <row r="31" spans="1:9" ht="15.75" customHeight="1" x14ac:dyDescent="0.25">
      <c r="B31" s="21"/>
      <c r="C31" s="21"/>
      <c r="D31" s="21"/>
      <c r="E31" s="21"/>
      <c r="F31" s="21"/>
      <c r="G31" s="14"/>
      <c r="H31" s="14"/>
      <c r="I31" s="14"/>
    </row>
    <row r="32" spans="1:9" ht="15.75" customHeight="1" x14ac:dyDescent="0.25">
      <c r="A32" s="1" t="s">
        <v>50</v>
      </c>
      <c r="B32" s="21">
        <f t="shared" ref="B32:E32" si="3">B14+B23+B30</f>
        <v>-27191659</v>
      </c>
      <c r="C32" s="21">
        <f t="shared" si="3"/>
        <v>28494720</v>
      </c>
      <c r="D32" s="21">
        <f t="shared" si="3"/>
        <v>-48667646</v>
      </c>
      <c r="E32" s="21">
        <f t="shared" si="3"/>
        <v>57179653</v>
      </c>
      <c r="F32" s="21">
        <f>F14+F23+F30+F33</f>
        <v>-58560328</v>
      </c>
      <c r="G32" s="21">
        <f>G14+G23+G30+G33-1</f>
        <v>-10013394</v>
      </c>
      <c r="H32" s="21">
        <f>H14+H23+H30+H33</f>
        <v>87990831</v>
      </c>
      <c r="I32" s="14"/>
    </row>
    <row r="33" spans="1:26" ht="15.75" customHeight="1" x14ac:dyDescent="0.25">
      <c r="A33" s="25" t="s">
        <v>55</v>
      </c>
      <c r="B33" s="14">
        <v>0</v>
      </c>
      <c r="C33" s="14"/>
      <c r="D33" s="14">
        <v>373277</v>
      </c>
      <c r="E33" s="14">
        <v>-16135</v>
      </c>
      <c r="F33" s="14">
        <v>0</v>
      </c>
      <c r="G33" s="14"/>
      <c r="H33" s="14"/>
      <c r="I33" s="14"/>
    </row>
    <row r="34" spans="1:26" ht="15.75" customHeight="1" x14ac:dyDescent="0.25">
      <c r="A34" s="25" t="s">
        <v>57</v>
      </c>
      <c r="B34" s="14">
        <v>82503433</v>
      </c>
      <c r="C34" s="14">
        <v>82503433</v>
      </c>
      <c r="D34" s="14">
        <v>77989286</v>
      </c>
      <c r="E34" s="14">
        <v>77989286</v>
      </c>
      <c r="F34" s="14">
        <v>77989286</v>
      </c>
      <c r="G34" s="15">
        <v>37076890</v>
      </c>
      <c r="H34" s="15">
        <v>37076890</v>
      </c>
      <c r="I34" s="14"/>
    </row>
    <row r="35" spans="1:26" ht="15.75" customHeight="1" x14ac:dyDescent="0.25">
      <c r="A35" s="12" t="s">
        <v>58</v>
      </c>
      <c r="B35" s="20">
        <f t="shared" ref="B35:G35" si="4">SUM(B32:B34)</f>
        <v>55311774</v>
      </c>
      <c r="C35" s="20">
        <f t="shared" si="4"/>
        <v>110998153</v>
      </c>
      <c r="D35" s="20">
        <f t="shared" si="4"/>
        <v>29694917</v>
      </c>
      <c r="E35" s="20">
        <f t="shared" si="4"/>
        <v>135152804</v>
      </c>
      <c r="F35" s="20">
        <f t="shared" si="4"/>
        <v>19428958</v>
      </c>
      <c r="G35" s="20">
        <f t="shared" si="4"/>
        <v>27063496</v>
      </c>
      <c r="H35" s="20">
        <f>SUM(H32:H34)-1</f>
        <v>125067720</v>
      </c>
      <c r="I35" s="14"/>
    </row>
    <row r="36" spans="1:26" ht="15.75" customHeight="1" x14ac:dyDescent="0.25">
      <c r="A36" s="1"/>
      <c r="B36" s="14"/>
      <c r="C36" s="14"/>
      <c r="D36" s="14"/>
      <c r="E36" s="14"/>
      <c r="F36" s="14"/>
      <c r="G36" s="14"/>
      <c r="H36" s="14"/>
      <c r="I36" s="14"/>
    </row>
    <row r="37" spans="1:26" ht="15.75" customHeight="1" x14ac:dyDescent="0.25">
      <c r="G37" s="14"/>
      <c r="H37" s="14"/>
      <c r="I37" s="14"/>
    </row>
    <row r="38" spans="1:26" ht="15.75" customHeight="1" x14ac:dyDescent="0.25">
      <c r="A38" s="12" t="s">
        <v>61</v>
      </c>
      <c r="B38" s="30">
        <f>B14/('1'!B39/10)</f>
        <v>0.40495639724416066</v>
      </c>
      <c r="C38" s="30">
        <f>C14/('1'!C39/10)</f>
        <v>-0.19997547975130231</v>
      </c>
      <c r="D38" s="30">
        <f>D14/('1'!D39/10)</f>
        <v>0.16025785918333052</v>
      </c>
      <c r="E38" s="30">
        <f>E14/('1'!E39/10)</f>
        <v>0.31728637875987231</v>
      </c>
      <c r="F38" s="30">
        <f>F14/('1'!F39/10)</f>
        <v>0.11444559233742228</v>
      </c>
      <c r="G38" s="30">
        <f>G14/('1'!G39/10)</f>
        <v>0.43617322802890268</v>
      </c>
      <c r="H38" s="30">
        <f>H14/('1'!H39/10)</f>
        <v>0.50423241135943542</v>
      </c>
      <c r="I38" s="17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2" t="s">
        <v>71</v>
      </c>
      <c r="B39" s="14">
        <f>'1'!B39/10</f>
        <v>148775000</v>
      </c>
      <c r="C39" s="14">
        <f>'1'!C39/10</f>
        <v>148775000</v>
      </c>
      <c r="D39" s="14">
        <f>'1'!D39/10</f>
        <v>148775000</v>
      </c>
      <c r="E39" s="14">
        <f>'1'!E39/10</f>
        <v>148775000</v>
      </c>
      <c r="F39" s="14">
        <f>'1'!F39/10</f>
        <v>148775000</v>
      </c>
      <c r="G39" s="14">
        <f>'1'!G39/10</f>
        <v>148775000</v>
      </c>
      <c r="H39" s="14">
        <f>'1'!H39/10</f>
        <v>148775000</v>
      </c>
      <c r="I39" s="14"/>
    </row>
    <row r="40" spans="1:26" ht="15.75" customHeight="1" x14ac:dyDescent="0.25">
      <c r="G40" s="14"/>
      <c r="H40" s="14"/>
      <c r="I40" s="14"/>
    </row>
    <row r="41" spans="1:26" ht="15.75" customHeight="1" x14ac:dyDescent="0.25">
      <c r="G41" s="14"/>
      <c r="H41" s="14"/>
      <c r="I41" s="14"/>
    </row>
    <row r="42" spans="1:26" ht="15.75" customHeight="1" x14ac:dyDescent="0.25">
      <c r="G42" s="14"/>
      <c r="H42" s="14"/>
      <c r="I42" s="14"/>
    </row>
    <row r="43" spans="1:26" ht="15.75" customHeight="1" x14ac:dyDescent="0.25">
      <c r="G43" s="14"/>
      <c r="H43" s="14"/>
      <c r="I43" s="14"/>
    </row>
    <row r="44" spans="1:26" ht="15.75" customHeight="1" x14ac:dyDescent="0.25">
      <c r="G44" s="14"/>
      <c r="H44" s="14"/>
      <c r="I44" s="14"/>
    </row>
    <row r="45" spans="1:26" ht="15.75" customHeight="1" x14ac:dyDescent="0.25">
      <c r="G45" s="14"/>
      <c r="H45" s="14"/>
      <c r="I45" s="14"/>
    </row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14.5" customWidth="1"/>
    <col min="2" max="6" width="12.75" customWidth="1"/>
    <col min="7" max="26" width="7.625" customWidth="1"/>
  </cols>
  <sheetData>
    <row r="1" spans="1:26" x14ac:dyDescent="0.25">
      <c r="A1" s="1" t="s">
        <v>0</v>
      </c>
    </row>
    <row r="2" spans="1:26" x14ac:dyDescent="0.25">
      <c r="A2" s="2" t="s">
        <v>82</v>
      </c>
    </row>
    <row r="3" spans="1:26" x14ac:dyDescent="0.25">
      <c r="A3" s="2" t="s">
        <v>4</v>
      </c>
    </row>
    <row r="4" spans="1:26" x14ac:dyDescent="0.25">
      <c r="B4" s="4" t="s">
        <v>83</v>
      </c>
      <c r="C4" s="4" t="s">
        <v>84</v>
      </c>
      <c r="D4" s="4" t="s">
        <v>85</v>
      </c>
      <c r="E4" s="4" t="s">
        <v>86</v>
      </c>
      <c r="F4" s="4" t="s">
        <v>87</v>
      </c>
    </row>
    <row r="5" spans="1:26" x14ac:dyDescent="0.25">
      <c r="A5" s="32"/>
      <c r="B5" s="33">
        <v>43100</v>
      </c>
      <c r="C5" s="33">
        <v>43190</v>
      </c>
      <c r="D5" s="33">
        <v>43373</v>
      </c>
      <c r="E5" s="33">
        <v>43465</v>
      </c>
      <c r="F5" s="33">
        <v>43555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x14ac:dyDescent="0.25">
      <c r="A6" s="2" t="s">
        <v>89</v>
      </c>
      <c r="B6" s="34">
        <f>'2'!B25/'1'!B19</f>
        <v>1.1411321303114367E-2</v>
      </c>
      <c r="C6" s="34">
        <f>'2'!C25/'1'!C19</f>
        <v>1.6182170372404797E-2</v>
      </c>
      <c r="D6" s="34">
        <f>'2'!D25/'1'!D19</f>
        <v>7.6055613262716775E-3</v>
      </c>
      <c r="E6" s="34">
        <f>'2'!E25/'1'!E19</f>
        <v>1.4807952225967648E-2</v>
      </c>
      <c r="F6" s="34">
        <f>'2'!F25/'1'!F19</f>
        <v>2.0578563729557211E-2</v>
      </c>
    </row>
    <row r="7" spans="1:26" x14ac:dyDescent="0.25">
      <c r="A7" s="2" t="s">
        <v>91</v>
      </c>
      <c r="B7" s="34">
        <f>'2'!B25/'1'!B46</f>
        <v>1.8468333462212612E-2</v>
      </c>
      <c r="C7" s="34">
        <f>'2'!C25/'1'!C46</f>
        <v>2.8355949334961463E-2</v>
      </c>
      <c r="D7" s="34">
        <f>'2'!D25/'1'!D46</f>
        <v>1.3712997825402192E-2</v>
      </c>
      <c r="E7" s="34">
        <f>'2'!E25/'1'!E46</f>
        <v>2.7495898966212028E-2</v>
      </c>
      <c r="F7" s="34">
        <f>'2'!F25/'1'!F46</f>
        <v>3.9931972109298684E-2</v>
      </c>
    </row>
    <row r="8" spans="1:26" x14ac:dyDescent="0.25">
      <c r="A8" s="2" t="s">
        <v>92</v>
      </c>
      <c r="B8" s="34">
        <f>('1'!B26)/'1'!B46</f>
        <v>0.13807183488619296</v>
      </c>
      <c r="C8" s="34">
        <f>('1'!C26)/'1'!C46</f>
        <v>0.1440452334165577</v>
      </c>
      <c r="D8" s="34">
        <f>('1'!D26)/'1'!D46</f>
        <v>6.2573435568148511E-2</v>
      </c>
      <c r="E8" s="34">
        <f>('1'!E26)/'1'!E46</f>
        <v>4.5102191474487928E-2</v>
      </c>
      <c r="F8" s="34">
        <f>('1'!F26)/'1'!F46</f>
        <v>4.3427306132596918E-2</v>
      </c>
    </row>
    <row r="9" spans="1:26" x14ac:dyDescent="0.25">
      <c r="A9" s="2" t="s">
        <v>93</v>
      </c>
      <c r="B9" s="35">
        <f>'1'!B18/'1'!B36</f>
        <v>1.6394528190739608</v>
      </c>
      <c r="C9" s="35">
        <f>'1'!C18/'1'!C36</f>
        <v>1.5001719005292333</v>
      </c>
      <c r="D9" s="35">
        <f>'1'!D18/'1'!D36</f>
        <v>1.3128972922404212</v>
      </c>
      <c r="E9" s="35">
        <f>'1'!E18/'1'!E36</f>
        <v>1.2917897552660691</v>
      </c>
      <c r="F9" s="35">
        <f>'1'!F18/'1'!F36</f>
        <v>1.2450640144917167</v>
      </c>
    </row>
    <row r="10" spans="1:26" x14ac:dyDescent="0.25">
      <c r="A10" s="2" t="s">
        <v>94</v>
      </c>
      <c r="B10" s="34">
        <f>'2'!B25/'2'!B8</f>
        <v>4.0612695984555844E-2</v>
      </c>
      <c r="C10" s="34">
        <f>'2'!C25/'2'!C8</f>
        <v>4.0827905614317657E-2</v>
      </c>
      <c r="D10" s="34">
        <f>'2'!D25/'2'!D8</f>
        <v>7.999167337247573E-2</v>
      </c>
      <c r="E10" s="34">
        <f>'2'!E25/'2'!E8</f>
        <v>6.5350030964145059E-2</v>
      </c>
      <c r="F10" s="34">
        <f>'2'!F25/'2'!F8</f>
        <v>5.6796489151888875E-2</v>
      </c>
    </row>
    <row r="11" spans="1:26" x14ac:dyDescent="0.25">
      <c r="A11" s="2" t="s">
        <v>95</v>
      </c>
      <c r="B11" s="34">
        <f>'2'!B19/'2'!B8</f>
        <v>5.4142185753658825E-2</v>
      </c>
      <c r="C11" s="34">
        <f>'2'!C19/'2'!C8</f>
        <v>5.3830019587216546E-2</v>
      </c>
      <c r="D11" s="34">
        <f>'2'!D19/'2'!D8</f>
        <v>0.10605463082500141</v>
      </c>
      <c r="E11" s="34">
        <f>'2'!E19/'2'!E8</f>
        <v>8.1820708873705753E-2</v>
      </c>
      <c r="F11" s="34">
        <f>'2'!F19/'2'!F8</f>
        <v>7.0760502755151444E-2</v>
      </c>
    </row>
    <row r="12" spans="1:26" x14ac:dyDescent="0.25">
      <c r="A12" s="2" t="s">
        <v>96</v>
      </c>
      <c r="B12" s="34">
        <f>'2'!B25/('1'!B26+'1'!B46)</f>
        <v>1.6227739669929922E-2</v>
      </c>
      <c r="C12" s="34">
        <f>'2'!C25/('1'!C26+'1'!C46)</f>
        <v>2.4785688980390859E-2</v>
      </c>
      <c r="D12" s="34">
        <f>'2'!D25/('1'!D26+'1'!D46)</f>
        <v>1.2905458923006085E-2</v>
      </c>
      <c r="E12" s="34">
        <f>'2'!E25/('1'!E26+'1'!E46)</f>
        <v>2.6309292230474894E-2</v>
      </c>
      <c r="F12" s="34">
        <f>'2'!F25/('1'!F26+'1'!F46)</f>
        <v>3.8270008724713402E-2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2020-04-12T16:26:14Z</dcterms:modified>
</cp:coreProperties>
</file>