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Pharma &amp; Chemical\Q\"/>
    </mc:Choice>
  </mc:AlternateContent>
  <bookViews>
    <workbookView xWindow="0" yWindow="0" windowWidth="20490" windowHeight="7455" activeTab="2"/>
  </bookViews>
  <sheets>
    <sheet name="1" sheetId="1" r:id="rId1"/>
    <sheet name="2" sheetId="2" r:id="rId2"/>
    <sheet name="3" sheetId="4" r:id="rId3"/>
    <sheet name="Ratio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4" l="1"/>
  <c r="I26" i="4"/>
  <c r="H23" i="4"/>
  <c r="H18" i="4"/>
  <c r="H12" i="4"/>
  <c r="H24" i="2"/>
  <c r="H27" i="2" s="1"/>
  <c r="H19" i="2"/>
  <c r="H11" i="2"/>
  <c r="H7" i="2"/>
  <c r="H56" i="1"/>
  <c r="H45" i="1"/>
  <c r="H55" i="1" s="1"/>
  <c r="H35" i="1"/>
  <c r="H28" i="1"/>
  <c r="H12" i="1"/>
  <c r="H7" i="1"/>
  <c r="F30" i="2"/>
  <c r="G24" i="2"/>
  <c r="G19" i="2"/>
  <c r="G11" i="2"/>
  <c r="G7" i="2"/>
  <c r="G23" i="4"/>
  <c r="G18" i="4"/>
  <c r="G12" i="4"/>
  <c r="G30" i="4" s="1"/>
  <c r="G56" i="1"/>
  <c r="G45" i="1"/>
  <c r="G35" i="1"/>
  <c r="G28" i="1"/>
  <c r="G12" i="1"/>
  <c r="G7" i="1"/>
  <c r="H24" i="4" l="1"/>
  <c r="H26" i="4" s="1"/>
  <c r="H12" i="2"/>
  <c r="H21" i="2" s="1"/>
  <c r="H23" i="2" s="1"/>
  <c r="H30" i="2" s="1"/>
  <c r="H51" i="1"/>
  <c r="H53" i="1" s="1"/>
  <c r="H23" i="1"/>
  <c r="G24" i="4"/>
  <c r="G26" i="4" s="1"/>
  <c r="G12" i="2"/>
  <c r="G21" i="2" s="1"/>
  <c r="G23" i="2" s="1"/>
  <c r="G27" i="2" s="1"/>
  <c r="G30" i="2" s="1"/>
  <c r="G51" i="1"/>
  <c r="G53" i="1" s="1"/>
  <c r="G55" i="1"/>
  <c r="G23" i="1"/>
  <c r="B23" i="1"/>
  <c r="B51" i="1"/>
  <c r="B53" i="1"/>
  <c r="D27" i="2" l="1"/>
  <c r="C23" i="1"/>
  <c r="C7" i="1"/>
  <c r="C28" i="1"/>
  <c r="E23" i="1"/>
  <c r="B24" i="2"/>
  <c r="C24" i="2"/>
  <c r="D24" i="2"/>
  <c r="E24" i="2"/>
  <c r="B56" i="1" l="1"/>
  <c r="C56" i="1"/>
  <c r="D56" i="1"/>
  <c r="E56" i="1"/>
  <c r="F56" i="1"/>
  <c r="F23" i="4" l="1"/>
  <c r="F18" i="4"/>
  <c r="F12" i="4"/>
  <c r="B7" i="2"/>
  <c r="C7" i="2"/>
  <c r="D7" i="2"/>
  <c r="E7" i="2"/>
  <c r="F7" i="2"/>
  <c r="B19" i="2"/>
  <c r="C19" i="2"/>
  <c r="D19" i="2"/>
  <c r="E19" i="2"/>
  <c r="F24" i="2"/>
  <c r="F19" i="2"/>
  <c r="F11" i="2"/>
  <c r="F28" i="1"/>
  <c r="F45" i="1"/>
  <c r="F55" i="1" s="1"/>
  <c r="F35" i="1"/>
  <c r="F12" i="1"/>
  <c r="F7" i="1"/>
  <c r="F12" i="2" l="1"/>
  <c r="F21" i="2" s="1"/>
  <c r="F23" i="2" s="1"/>
  <c r="F27" i="2" s="1"/>
  <c r="F23" i="1"/>
  <c r="F24" i="4"/>
  <c r="F26" i="4" s="1"/>
  <c r="F30" i="4"/>
  <c r="F51" i="1"/>
  <c r="F53" i="1" s="1"/>
  <c r="F8" i="5"/>
  <c r="F9" i="5"/>
  <c r="F11" i="5"/>
  <c r="B7" i="1"/>
  <c r="D7" i="1"/>
  <c r="E7" i="1"/>
  <c r="E28" i="1"/>
  <c r="D28" i="1"/>
  <c r="B8" i="5"/>
  <c r="E45" i="1"/>
  <c r="E55" i="1" s="1"/>
  <c r="D45" i="1"/>
  <c r="C45" i="1"/>
  <c r="C55" i="1" s="1"/>
  <c r="B45" i="1"/>
  <c r="B55" i="1" s="1"/>
  <c r="D8" i="5" l="1"/>
  <c r="D55" i="1"/>
  <c r="C8" i="5"/>
  <c r="E8" i="5"/>
  <c r="F6" i="5"/>
  <c r="B18" i="4"/>
  <c r="B12" i="4"/>
  <c r="B30" i="4" s="1"/>
  <c r="C18" i="4"/>
  <c r="E23" i="4"/>
  <c r="D23" i="4"/>
  <c r="C23" i="4"/>
  <c r="B23" i="4"/>
  <c r="E18" i="4"/>
  <c r="D18" i="4"/>
  <c r="E12" i="4"/>
  <c r="D12" i="4"/>
  <c r="D30" i="4" s="1"/>
  <c r="C12" i="4"/>
  <c r="C30" i="4" s="1"/>
  <c r="E11" i="2"/>
  <c r="D11" i="2"/>
  <c r="C11" i="2"/>
  <c r="B11" i="2"/>
  <c r="C24" i="4" l="1"/>
  <c r="C26" i="4" s="1"/>
  <c r="E24" i="4"/>
  <c r="E26" i="4" s="1"/>
  <c r="E30" i="4"/>
  <c r="F7" i="5"/>
  <c r="F12" i="5"/>
  <c r="F10" i="5"/>
  <c r="E12" i="2"/>
  <c r="D24" i="4"/>
  <c r="D26" i="4" s="1"/>
  <c r="D12" i="2"/>
  <c r="B24" i="4"/>
  <c r="B26" i="4" s="1"/>
  <c r="B12" i="2"/>
  <c r="C12" i="2"/>
  <c r="B35" i="1"/>
  <c r="C35" i="1"/>
  <c r="C51" i="1" s="1"/>
  <c r="C53" i="1" s="1"/>
  <c r="D35" i="1"/>
  <c r="D51" i="1" s="1"/>
  <c r="D53" i="1" s="1"/>
  <c r="B12" i="1"/>
  <c r="C12" i="1"/>
  <c r="D12" i="1"/>
  <c r="E35" i="1"/>
  <c r="E51" i="1" s="1"/>
  <c r="E53" i="1" s="1"/>
  <c r="E12" i="1"/>
  <c r="C9" i="5" l="1"/>
  <c r="B9" i="5"/>
  <c r="D9" i="5"/>
  <c r="D23" i="1"/>
  <c r="E9" i="5"/>
  <c r="B21" i="2"/>
  <c r="B23" i="2" s="1"/>
  <c r="B27" i="2" s="1"/>
  <c r="B11" i="5"/>
  <c r="E21" i="2"/>
  <c r="E23" i="2" s="1"/>
  <c r="E27" i="2" s="1"/>
  <c r="E11" i="5"/>
  <c r="C21" i="2"/>
  <c r="C23" i="2" s="1"/>
  <c r="C27" i="2" s="1"/>
  <c r="C11" i="5"/>
  <c r="D21" i="2"/>
  <c r="D23" i="2" s="1"/>
  <c r="D11" i="5"/>
  <c r="E6" i="5" l="1"/>
  <c r="E10" i="5"/>
  <c r="E7" i="5"/>
  <c r="E30" i="2"/>
  <c r="E12" i="5"/>
  <c r="D7" i="5"/>
  <c r="D12" i="5"/>
  <c r="D10" i="5"/>
  <c r="D30" i="2"/>
  <c r="D6" i="5"/>
  <c r="C12" i="5"/>
  <c r="C30" i="2"/>
  <c r="C7" i="5"/>
  <c r="C6" i="5"/>
  <c r="C10" i="5"/>
  <c r="B30" i="2"/>
  <c r="B6" i="5"/>
  <c r="B10" i="5"/>
  <c r="B12" i="5"/>
  <c r="B7" i="5"/>
</calcChain>
</file>

<file path=xl/sharedStrings.xml><?xml version="1.0" encoding="utf-8"?>
<sst xmlns="http://schemas.openxmlformats.org/spreadsheetml/2006/main" count="122" uniqueCount="92">
  <si>
    <t>Cost of goods sold</t>
  </si>
  <si>
    <t>Gross Profit</t>
  </si>
  <si>
    <t>Administrative expenses</t>
  </si>
  <si>
    <t>Selling &amp; distribution expenses</t>
  </si>
  <si>
    <t>Financial charges</t>
  </si>
  <si>
    <t>share capital</t>
  </si>
  <si>
    <t>Reserve &amp; Surplus</t>
  </si>
  <si>
    <t>Long term loan-Secured</t>
  </si>
  <si>
    <t>Property, plant &amp; equipment</t>
  </si>
  <si>
    <t>Capital work in progress</t>
  </si>
  <si>
    <t>Advances, deposits &amp; prepayments</t>
  </si>
  <si>
    <t>Inventories</t>
  </si>
  <si>
    <t>Spare parts</t>
  </si>
  <si>
    <t>Accounts Receivable</t>
  </si>
  <si>
    <t>Cash &amp; cash Equivalents</t>
  </si>
  <si>
    <t>Current Liabilities</t>
  </si>
  <si>
    <t>Short term loan</t>
  </si>
  <si>
    <t>Other Payable</t>
  </si>
  <si>
    <t>Provision for Employmee benefit</t>
  </si>
  <si>
    <t>Profit Participation fund</t>
  </si>
  <si>
    <t>Accounts payable</t>
  </si>
  <si>
    <t>Current maturity-term loan</t>
  </si>
  <si>
    <t>Non operating Income</t>
  </si>
  <si>
    <t>Non operating Expenses</t>
  </si>
  <si>
    <t>Cash received from other than operating income</t>
  </si>
  <si>
    <t>Cash paid to suppliers, Expnenses &amp; others</t>
  </si>
  <si>
    <t>Financial Charges</t>
  </si>
  <si>
    <t>Income tax paid</t>
  </si>
  <si>
    <t>Cash received from customers</t>
  </si>
  <si>
    <t>Fixed Assest</t>
  </si>
  <si>
    <t>capital work in progress</t>
  </si>
  <si>
    <t>Salvo Chemical Industry limited</t>
  </si>
  <si>
    <t>Other receivables</t>
  </si>
  <si>
    <t>Provision for income tax</t>
  </si>
  <si>
    <t>Provision for expneses</t>
  </si>
  <si>
    <t>Corporate Social responsibility</t>
  </si>
  <si>
    <t>Fixed Deposit Receipt</t>
  </si>
  <si>
    <t>Stock of container</t>
  </si>
  <si>
    <t>Corporate social responsibility</t>
  </si>
  <si>
    <t>Fixed deposit receipts</t>
  </si>
  <si>
    <t>investment in shares</t>
  </si>
  <si>
    <t>Balance Sheet</t>
  </si>
  <si>
    <t>Salvo Chemical Industry Limited</t>
  </si>
  <si>
    <t>Debt to Equity</t>
  </si>
  <si>
    <t>Current Ratio</t>
  </si>
  <si>
    <t>Net Margin</t>
  </si>
  <si>
    <t>Operating Margin</t>
  </si>
  <si>
    <t>Non Current Liabilities</t>
  </si>
  <si>
    <t>Retained Earning</t>
  </si>
  <si>
    <t>Deferred tax liabiliites</t>
  </si>
  <si>
    <t>Current Tax</t>
  </si>
  <si>
    <t>As at year end</t>
  </si>
  <si>
    <t>ASSETS</t>
  </si>
  <si>
    <t>NON CURRENT ASSETS</t>
  </si>
  <si>
    <t>CURRENT ASSETS</t>
  </si>
  <si>
    <t>Liabilities and Capital</t>
  </si>
  <si>
    <t>Liabilities</t>
  </si>
  <si>
    <t>Current Maturity</t>
  </si>
  <si>
    <t>Shareholders’ Equity</t>
  </si>
  <si>
    <t>Net assets value per share</t>
  </si>
  <si>
    <t>Shares to calculate NAVPS</t>
  </si>
  <si>
    <t>Income Statement</t>
  </si>
  <si>
    <t>Net Revenues</t>
  </si>
  <si>
    <t>Operating Income/(Expenses)</t>
  </si>
  <si>
    <t>Operating Profit</t>
  </si>
  <si>
    <t>Non-Operating Income/(Expenses)</t>
  </si>
  <si>
    <t>Written off expenses</t>
  </si>
  <si>
    <t>Profit Before contribution to WPPF</t>
  </si>
  <si>
    <t>Profit participation fund</t>
  </si>
  <si>
    <t>Profit Before Taxation</t>
  </si>
  <si>
    <t>Provision for Taxation</t>
  </si>
  <si>
    <t xml:space="preserve">Deferred Tax 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</si>
  <si>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</si>
  <si>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</si>
  <si>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</si>
  <si>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</si>
  <si>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</si>
  <si>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</si>
  <si>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</si>
  <si>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</si>
  <si>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</si>
  <si>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</si>
  <si>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</si>
  <si>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</si>
  <si>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Ratios</t>
  </si>
  <si>
    <t>Return on Asset (ROA)</t>
  </si>
  <si>
    <t>Return on Equity (ROE)</t>
  </si>
  <si>
    <t>Return on Invested Capital (ROIC)</t>
  </si>
  <si>
    <t>Quarter 2</t>
  </si>
  <si>
    <t>Quarter 3</t>
  </si>
  <si>
    <t>Quarter 1</t>
  </si>
  <si>
    <t>Intangible Asset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</si>
</sst>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/>
    <xf numFmtId="0" fontId="2" fillId="0" borderId="0" xfId="0" applyFont="1"/>
    <xf numFmtId="43" fontId="0" fillId="0" borderId="0" xfId="1" applyFont="1"/>
    <xf numFmtId="164" fontId="0" fillId="0" borderId="0" xfId="1" applyNumberFormat="1" applyFont="1"/>
    <xf numFmtId="164" fontId="1" fillId="0" borderId="0" xfId="1" applyNumberFormat="1" applyFont="1"/>
    <xf numFmtId="164" fontId="0" fillId="0" borderId="0" xfId="1" applyNumberFormat="1" applyFont="1" applyAlignment="1">
      <alignment horizontal="right"/>
    </xf>
    <xf numFmtId="164" fontId="1" fillId="0" borderId="0" xfId="1" applyNumberFormat="1" applyFont="1" applyAlignment="1">
      <alignment horizontal="right"/>
    </xf>
    <xf numFmtId="2" fontId="1" fillId="0" borderId="0" xfId="0" applyNumberFormat="1" applyFont="1"/>
    <xf numFmtId="43" fontId="1" fillId="0" borderId="0" xfId="1" applyNumberFormat="1" applyFont="1"/>
    <xf numFmtId="10" fontId="0" fillId="0" borderId="0" xfId="2" applyNumberFormat="1" applyFont="1"/>
    <xf numFmtId="0" fontId="1" fillId="0" borderId="0" xfId="0" applyFont="1" applyAlignment="1">
      <alignment horizontal="center"/>
    </xf>
    <xf numFmtId="2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0" fontId="1" fillId="0" borderId="1" xfId="0" applyFont="1" applyBorder="1" applyAlignment="1">
      <alignment horizontal="left"/>
    </xf>
    <xf numFmtId="0" fontId="4" fillId="0" borderId="0" xfId="0" applyFont="1"/>
    <xf numFmtId="0" fontId="2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1" fillId="0" borderId="1" xfId="0" applyFont="1" applyBorder="1"/>
    <xf numFmtId="0" fontId="1" fillId="0" borderId="2" xfId="0" applyFont="1" applyBorder="1"/>
    <xf numFmtId="15" fontId="2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3" fillId="0" borderId="0" xfId="1" applyNumberFormat="1" applyFont="1"/>
    <xf numFmtId="15" fontId="1" fillId="0" borderId="0" xfId="0" applyNumberFormat="1" applyFont="1"/>
    <xf numFmtId="3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workbookViewId="0">
      <pane xSplit="1" ySplit="4" topLeftCell="F47" activePane="bottomRight" state="frozen"/>
      <selection pane="topRight" activeCell="B1" sqref="B1"/>
      <selection pane="bottomLeft" activeCell="A6" sqref="A6"/>
      <selection pane="bottomRight" activeCell="H48" sqref="H48"/>
    </sheetView>
  </sheetViews>
  <sheetFormatPr defaultRowHeight="15" x14ac:dyDescent="0.25"/>
  <cols>
    <col min="1" max="1" width="32.5703125" customWidth="1"/>
    <col min="2" max="2" width="14.42578125" customWidth="1"/>
    <col min="3" max="3" width="15.5703125" customWidth="1"/>
    <col min="4" max="4" width="13.85546875" customWidth="1"/>
    <col min="5" max="5" width="15.5703125" customWidth="1"/>
    <col min="6" max="6" width="15.28515625" bestFit="1" customWidth="1"/>
    <col min="7" max="7" width="14.28515625" bestFit="1" customWidth="1"/>
    <col min="8" max="8" width="14.5703125" customWidth="1"/>
  </cols>
  <sheetData>
    <row r="1" spans="1:8" x14ac:dyDescent="0.25">
      <c r="A1" s="1" t="s">
        <v>31</v>
      </c>
    </row>
    <row r="2" spans="1:8" ht="15.75" x14ac:dyDescent="0.25">
      <c r="A2" s="4" t="s">
        <v>41</v>
      </c>
    </row>
    <row r="3" spans="1:8" ht="15.75" x14ac:dyDescent="0.25">
      <c r="A3" s="4" t="s">
        <v>51</v>
      </c>
      <c r="B3" s="9" t="s">
        <v>88</v>
      </c>
      <c r="C3" s="9" t="s">
        <v>89</v>
      </c>
      <c r="D3" s="9" t="s">
        <v>90</v>
      </c>
      <c r="E3" s="9" t="s">
        <v>88</v>
      </c>
      <c r="F3" s="24" t="s">
        <v>89</v>
      </c>
      <c r="G3" s="9" t="s">
        <v>90</v>
      </c>
      <c r="H3" s="9" t="s">
        <v>88</v>
      </c>
    </row>
    <row r="4" spans="1:8" ht="15.75" x14ac:dyDescent="0.25">
      <c r="B4" s="23">
        <v>43100</v>
      </c>
      <c r="C4" s="23">
        <v>43190</v>
      </c>
      <c r="D4" s="23">
        <v>43373</v>
      </c>
      <c r="E4" s="23">
        <v>43465</v>
      </c>
      <c r="F4" s="23">
        <v>43555</v>
      </c>
      <c r="G4" s="26">
        <v>43738</v>
      </c>
      <c r="H4" s="26">
        <v>43830</v>
      </c>
    </row>
    <row r="5" spans="1:8" x14ac:dyDescent="0.25">
      <c r="B5" s="7"/>
      <c r="C5" s="7"/>
      <c r="D5" s="7"/>
      <c r="E5" s="7"/>
    </row>
    <row r="6" spans="1:8" x14ac:dyDescent="0.25">
      <c r="A6" s="17" t="s">
        <v>52</v>
      </c>
      <c r="B6" s="6"/>
      <c r="C6" s="6"/>
      <c r="D6" s="6"/>
      <c r="E6" s="6"/>
    </row>
    <row r="7" spans="1:8" x14ac:dyDescent="0.25">
      <c r="A7" s="18" t="s">
        <v>53</v>
      </c>
      <c r="B7" s="7">
        <f t="shared" ref="B7:H7" si="0">SUM(B8:B10)</f>
        <v>811836662</v>
      </c>
      <c r="C7" s="7">
        <f>SUM(C8:C10)</f>
        <v>808128216</v>
      </c>
      <c r="D7" s="7">
        <f t="shared" si="0"/>
        <v>1225467702</v>
      </c>
      <c r="E7" s="7">
        <f t="shared" si="0"/>
        <v>1234513911</v>
      </c>
      <c r="F7" s="7">
        <f t="shared" si="0"/>
        <v>1238327180</v>
      </c>
      <c r="G7" s="7">
        <f t="shared" si="0"/>
        <v>1369995295</v>
      </c>
      <c r="H7" s="7">
        <f t="shared" si="0"/>
        <v>1416267769</v>
      </c>
    </row>
    <row r="8" spans="1:8" x14ac:dyDescent="0.25">
      <c r="A8" t="s">
        <v>8</v>
      </c>
      <c r="B8" s="6">
        <v>535764926</v>
      </c>
      <c r="C8" s="6">
        <v>528708666</v>
      </c>
      <c r="D8" s="6">
        <v>869398816</v>
      </c>
      <c r="E8" s="6">
        <v>895277333</v>
      </c>
      <c r="F8" s="6">
        <v>880427777</v>
      </c>
      <c r="G8" s="27">
        <v>879886895</v>
      </c>
      <c r="H8" s="27">
        <v>864640097</v>
      </c>
    </row>
    <row r="9" spans="1:8" x14ac:dyDescent="0.25">
      <c r="A9" t="s">
        <v>91</v>
      </c>
      <c r="B9" s="6"/>
      <c r="C9" s="6"/>
      <c r="D9" s="6"/>
      <c r="E9" s="6"/>
      <c r="F9" s="6"/>
      <c r="G9" s="27">
        <v>14126</v>
      </c>
      <c r="H9" s="27">
        <v>13764</v>
      </c>
    </row>
    <row r="10" spans="1:8" x14ac:dyDescent="0.25">
      <c r="A10" t="s">
        <v>9</v>
      </c>
      <c r="B10" s="6">
        <v>276071736</v>
      </c>
      <c r="C10" s="6">
        <v>279419550</v>
      </c>
      <c r="D10" s="6">
        <v>356068886</v>
      </c>
      <c r="E10" s="6">
        <v>339236578</v>
      </c>
      <c r="F10" s="6">
        <v>357899403</v>
      </c>
      <c r="G10" s="27">
        <v>490094274</v>
      </c>
      <c r="H10" s="27">
        <v>551613908</v>
      </c>
    </row>
    <row r="11" spans="1:8" x14ac:dyDescent="0.25">
      <c r="A11" s="1"/>
      <c r="B11" s="6"/>
      <c r="C11" s="6"/>
      <c r="D11" s="6"/>
      <c r="E11" s="6"/>
    </row>
    <row r="12" spans="1:8" x14ac:dyDescent="0.25">
      <c r="A12" s="18" t="s">
        <v>54</v>
      </c>
      <c r="B12" s="7">
        <f t="shared" ref="B12:H12" si="1">SUM(B13:B21)</f>
        <v>197954524</v>
      </c>
      <c r="C12" s="7">
        <f t="shared" si="1"/>
        <v>217290816</v>
      </c>
      <c r="D12" s="7">
        <f t="shared" si="1"/>
        <v>236370494</v>
      </c>
      <c r="E12" s="7">
        <f t="shared" si="1"/>
        <v>263364865</v>
      </c>
      <c r="F12" s="7">
        <f t="shared" si="1"/>
        <v>291873415</v>
      </c>
      <c r="G12" s="7">
        <f t="shared" si="1"/>
        <v>253209496</v>
      </c>
      <c r="H12" s="7">
        <f t="shared" si="1"/>
        <v>239778212</v>
      </c>
    </row>
    <row r="13" spans="1:8" x14ac:dyDescent="0.25">
      <c r="A13" s="3" t="s">
        <v>10</v>
      </c>
      <c r="B13" s="6">
        <v>47301894</v>
      </c>
      <c r="C13" s="6">
        <v>56730909</v>
      </c>
      <c r="D13" s="6">
        <v>54231517</v>
      </c>
      <c r="E13" s="6">
        <v>65736754</v>
      </c>
      <c r="F13" s="6">
        <v>76729968</v>
      </c>
      <c r="G13" s="27">
        <v>58125558</v>
      </c>
      <c r="H13" s="27">
        <v>61918857</v>
      </c>
    </row>
    <row r="14" spans="1:8" x14ac:dyDescent="0.25">
      <c r="A14" s="3" t="s">
        <v>11</v>
      </c>
      <c r="B14" s="6">
        <v>60962133</v>
      </c>
      <c r="C14" s="6">
        <v>69152457</v>
      </c>
      <c r="D14" s="6">
        <v>53001871</v>
      </c>
      <c r="E14" s="6">
        <v>55867904</v>
      </c>
      <c r="F14" s="6">
        <v>73845659</v>
      </c>
      <c r="G14" s="27">
        <v>72623437</v>
      </c>
      <c r="H14" s="27">
        <v>53447825</v>
      </c>
    </row>
    <row r="15" spans="1:8" x14ac:dyDescent="0.25">
      <c r="A15" s="3" t="s">
        <v>12</v>
      </c>
      <c r="B15" s="6">
        <v>8197671</v>
      </c>
      <c r="C15" s="6">
        <v>7996537</v>
      </c>
      <c r="D15" s="6">
        <v>9970425</v>
      </c>
      <c r="E15" s="6">
        <v>9005190</v>
      </c>
      <c r="F15" s="6">
        <v>9842441</v>
      </c>
      <c r="G15" s="27">
        <v>8035601</v>
      </c>
      <c r="H15" s="27">
        <v>7882138</v>
      </c>
    </row>
    <row r="16" spans="1:8" x14ac:dyDescent="0.25">
      <c r="A16" s="3" t="s">
        <v>13</v>
      </c>
      <c r="B16" s="6">
        <v>46473640</v>
      </c>
      <c r="C16" s="6">
        <v>41205510</v>
      </c>
      <c r="D16" s="6">
        <v>55604495</v>
      </c>
      <c r="E16" s="6">
        <v>65145239</v>
      </c>
      <c r="F16" s="6">
        <v>63439988</v>
      </c>
      <c r="G16" s="27">
        <v>48513658</v>
      </c>
      <c r="H16" s="27">
        <v>59655460</v>
      </c>
    </row>
    <row r="17" spans="1:8" x14ac:dyDescent="0.25">
      <c r="A17" s="3" t="s">
        <v>37</v>
      </c>
      <c r="B17" s="6"/>
      <c r="C17" s="6"/>
      <c r="D17" s="6"/>
      <c r="E17" s="6"/>
      <c r="F17" s="6"/>
    </row>
    <row r="18" spans="1:8" x14ac:dyDescent="0.25">
      <c r="A18" s="3" t="s">
        <v>32</v>
      </c>
      <c r="B18" s="6">
        <v>12742854</v>
      </c>
      <c r="C18" s="6">
        <v>25121382</v>
      </c>
      <c r="D18" s="6">
        <v>42823782</v>
      </c>
      <c r="E18" s="6">
        <v>49597182</v>
      </c>
      <c r="F18" s="6">
        <v>30307774</v>
      </c>
      <c r="G18" s="27">
        <v>39091437</v>
      </c>
      <c r="H18" s="27">
        <v>34647923</v>
      </c>
    </row>
    <row r="19" spans="1:8" x14ac:dyDescent="0.25">
      <c r="A19" s="3" t="s">
        <v>36</v>
      </c>
      <c r="B19" s="6"/>
      <c r="C19" s="6"/>
      <c r="D19" s="6"/>
      <c r="E19" s="6"/>
      <c r="F19" s="6"/>
    </row>
    <row r="20" spans="1:8" x14ac:dyDescent="0.25">
      <c r="A20" s="3" t="s">
        <v>40</v>
      </c>
      <c r="B20" s="6"/>
      <c r="C20" s="6"/>
      <c r="D20" s="6"/>
      <c r="E20" s="6"/>
      <c r="F20" s="6"/>
    </row>
    <row r="21" spans="1:8" x14ac:dyDescent="0.25">
      <c r="A21" s="3" t="s">
        <v>14</v>
      </c>
      <c r="B21" s="6">
        <v>22276332</v>
      </c>
      <c r="C21" s="6">
        <v>17084021</v>
      </c>
      <c r="D21" s="6">
        <v>20738404</v>
      </c>
      <c r="E21" s="6">
        <v>18012596</v>
      </c>
      <c r="F21" s="6">
        <v>37707585</v>
      </c>
      <c r="G21" s="27">
        <v>26819805</v>
      </c>
      <c r="H21" s="27">
        <v>22226009</v>
      </c>
    </row>
    <row r="22" spans="1:8" x14ac:dyDescent="0.25">
      <c r="A22" s="3"/>
      <c r="B22" s="6"/>
      <c r="C22" s="6"/>
      <c r="D22" s="6"/>
      <c r="E22" s="6"/>
    </row>
    <row r="23" spans="1:8" x14ac:dyDescent="0.25">
      <c r="A23" s="1"/>
      <c r="B23" s="7">
        <f>B7+B12+1</f>
        <v>1009791187</v>
      </c>
      <c r="C23" s="7">
        <f>C7+C12+2</f>
        <v>1025419034</v>
      </c>
      <c r="D23" s="7">
        <f t="shared" ref="D23:H23" si="2">D7+D12</f>
        <v>1461838196</v>
      </c>
      <c r="E23" s="7">
        <f>E7+E12+1</f>
        <v>1497878777</v>
      </c>
      <c r="F23" s="7">
        <f t="shared" si="2"/>
        <v>1530200595</v>
      </c>
      <c r="G23" s="7">
        <f t="shared" si="2"/>
        <v>1623204791</v>
      </c>
      <c r="H23" s="7">
        <f t="shared" si="2"/>
        <v>1656045981</v>
      </c>
    </row>
    <row r="24" spans="1:8" x14ac:dyDescent="0.25">
      <c r="A24" s="1"/>
      <c r="B24" s="7"/>
      <c r="C24" s="7"/>
      <c r="D24" s="7"/>
      <c r="E24" s="7"/>
    </row>
    <row r="25" spans="1:8" x14ac:dyDescent="0.25">
      <c r="A25" s="1"/>
      <c r="B25" s="7"/>
      <c r="C25" s="7"/>
      <c r="D25" s="7"/>
      <c r="E25" s="7"/>
    </row>
    <row r="26" spans="1:8" ht="15.75" x14ac:dyDescent="0.25">
      <c r="A26" s="19" t="s">
        <v>55</v>
      </c>
      <c r="B26" s="6"/>
      <c r="C26" s="6"/>
      <c r="D26" s="6"/>
      <c r="E26" s="6"/>
    </row>
    <row r="27" spans="1:8" ht="15.75" x14ac:dyDescent="0.25">
      <c r="A27" s="20" t="s">
        <v>56</v>
      </c>
      <c r="B27" s="6"/>
      <c r="C27" s="6"/>
      <c r="D27" s="6"/>
      <c r="E27" s="6"/>
    </row>
    <row r="28" spans="1:8" x14ac:dyDescent="0.25">
      <c r="A28" s="18" t="s">
        <v>47</v>
      </c>
      <c r="B28" s="7"/>
      <c r="C28" s="7">
        <f>SUM(C29:C31)</f>
        <v>44815687</v>
      </c>
      <c r="D28" s="7">
        <f t="shared" ref="D28" si="3">SUM(D29:D31)</f>
        <v>365416922</v>
      </c>
      <c r="E28" s="7">
        <f>SUM(E29:E31)</f>
        <v>366279001</v>
      </c>
      <c r="F28" s="7">
        <f>SUM(F29:F31)</f>
        <v>389521060</v>
      </c>
      <c r="G28" s="7">
        <f>SUM(G29:G31)</f>
        <v>439220105</v>
      </c>
      <c r="H28" s="7">
        <f>SUM(H29:H31)</f>
        <v>447071450</v>
      </c>
    </row>
    <row r="29" spans="1:8" x14ac:dyDescent="0.25">
      <c r="A29" s="3" t="s">
        <v>7</v>
      </c>
      <c r="B29" s="6">
        <v>45683078</v>
      </c>
      <c r="C29" s="6">
        <v>44815687</v>
      </c>
      <c r="D29" s="6">
        <v>313030954</v>
      </c>
      <c r="E29" s="6">
        <v>310338484</v>
      </c>
      <c r="F29" s="6">
        <v>330510534</v>
      </c>
      <c r="G29" s="27">
        <v>384415512</v>
      </c>
      <c r="H29" s="27">
        <v>389808883</v>
      </c>
    </row>
    <row r="30" spans="1:8" x14ac:dyDescent="0.25">
      <c r="A30" s="3" t="s">
        <v>49</v>
      </c>
      <c r="B30" s="6"/>
      <c r="C30" s="6"/>
      <c r="D30" s="6">
        <v>52385968</v>
      </c>
      <c r="E30" s="6">
        <v>55940517</v>
      </c>
      <c r="F30" s="6">
        <v>59010526</v>
      </c>
      <c r="G30" s="27">
        <v>54804593</v>
      </c>
      <c r="H30" s="27">
        <v>57262567</v>
      </c>
    </row>
    <row r="31" spans="1:8" x14ac:dyDescent="0.25">
      <c r="A31" s="3" t="s">
        <v>57</v>
      </c>
      <c r="B31" s="6"/>
      <c r="C31" s="6"/>
      <c r="D31" s="6"/>
      <c r="E31" s="8"/>
      <c r="F31" s="6">
        <v>0</v>
      </c>
    </row>
    <row r="32" spans="1:8" x14ac:dyDescent="0.25">
      <c r="A32" s="13"/>
      <c r="B32" s="6"/>
      <c r="C32" s="6"/>
      <c r="D32" s="6"/>
      <c r="E32" s="6"/>
    </row>
    <row r="33" spans="1:8" x14ac:dyDescent="0.25">
      <c r="A33" s="13"/>
      <c r="B33" s="6"/>
      <c r="C33" s="6"/>
      <c r="D33" s="6"/>
      <c r="E33" s="6"/>
    </row>
    <row r="34" spans="1:8" x14ac:dyDescent="0.25">
      <c r="A34" s="13"/>
      <c r="B34" s="6"/>
      <c r="C34" s="6"/>
      <c r="D34" s="6"/>
      <c r="E34" s="6"/>
    </row>
    <row r="35" spans="1:8" x14ac:dyDescent="0.25">
      <c r="A35" s="18" t="s">
        <v>15</v>
      </c>
      <c r="B35" s="7">
        <f t="shared" ref="B35:D35" si="4">SUM(B36:B43)</f>
        <v>241454786</v>
      </c>
      <c r="C35" s="7">
        <f t="shared" si="4"/>
        <v>241351080</v>
      </c>
      <c r="D35" s="7">
        <f t="shared" si="4"/>
        <v>338628458</v>
      </c>
      <c r="E35" s="7">
        <f>SUM(E36:E43)</f>
        <v>364623896</v>
      </c>
      <c r="F35" s="7">
        <f>SUM(F36:F43)</f>
        <v>364197577</v>
      </c>
      <c r="G35" s="7">
        <f>SUM(G36:G43)</f>
        <v>384513163</v>
      </c>
      <c r="H35" s="7">
        <f>SUM(H36:H43)</f>
        <v>403136899</v>
      </c>
    </row>
    <row r="36" spans="1:8" x14ac:dyDescent="0.25">
      <c r="A36" s="3" t="s">
        <v>16</v>
      </c>
      <c r="B36" s="6">
        <v>111973368</v>
      </c>
      <c r="C36" s="6">
        <v>107985188</v>
      </c>
      <c r="D36" s="6">
        <v>251452747</v>
      </c>
      <c r="E36" s="6">
        <v>282571294</v>
      </c>
      <c r="F36" s="6">
        <v>265466751</v>
      </c>
      <c r="G36" s="27">
        <v>276296124</v>
      </c>
      <c r="H36" s="27">
        <v>288028669</v>
      </c>
    </row>
    <row r="37" spans="1:8" x14ac:dyDescent="0.25">
      <c r="A37" s="3" t="s">
        <v>20</v>
      </c>
      <c r="B37" s="6">
        <v>7182586</v>
      </c>
      <c r="C37" s="6">
        <v>6210288</v>
      </c>
      <c r="D37" s="6">
        <v>14724309</v>
      </c>
      <c r="E37" s="6">
        <v>6385199</v>
      </c>
      <c r="F37" s="6">
        <v>18885061</v>
      </c>
      <c r="G37" s="27">
        <v>26733074</v>
      </c>
      <c r="H37" s="27">
        <v>31879674</v>
      </c>
    </row>
    <row r="38" spans="1:8" x14ac:dyDescent="0.25">
      <c r="A38" s="3" t="s">
        <v>17</v>
      </c>
      <c r="B38" s="6">
        <v>14987726</v>
      </c>
      <c r="C38" s="6">
        <v>15461935</v>
      </c>
      <c r="D38" s="6">
        <v>15553653</v>
      </c>
      <c r="E38" s="6">
        <v>15724689</v>
      </c>
      <c r="F38" s="6">
        <v>15871568</v>
      </c>
      <c r="G38" s="27">
        <v>19795677</v>
      </c>
      <c r="H38" s="27">
        <v>22698709</v>
      </c>
    </row>
    <row r="39" spans="1:8" x14ac:dyDescent="0.25">
      <c r="A39" s="3" t="s">
        <v>21</v>
      </c>
      <c r="B39" s="6">
        <v>12748766</v>
      </c>
      <c r="C39" s="6">
        <v>12222460</v>
      </c>
      <c r="D39" s="6"/>
      <c r="E39" s="6"/>
      <c r="F39" s="6"/>
    </row>
    <row r="40" spans="1:8" x14ac:dyDescent="0.25">
      <c r="A40" s="3" t="s">
        <v>18</v>
      </c>
      <c r="B40" s="6">
        <v>8869359</v>
      </c>
      <c r="C40" s="6">
        <v>9387343</v>
      </c>
      <c r="D40" s="6">
        <v>10409365</v>
      </c>
      <c r="E40" s="6">
        <v>10920376</v>
      </c>
      <c r="F40" s="6">
        <v>11431386</v>
      </c>
      <c r="G40" s="27">
        <v>13213761</v>
      </c>
      <c r="H40" s="27">
        <v>14295036</v>
      </c>
    </row>
    <row r="41" spans="1:8" x14ac:dyDescent="0.25">
      <c r="A41" s="3" t="s">
        <v>19</v>
      </c>
      <c r="B41" s="6">
        <v>4480592</v>
      </c>
      <c r="C41" s="6">
        <v>4828863</v>
      </c>
      <c r="D41" s="6">
        <v>4316901</v>
      </c>
      <c r="E41" s="6">
        <v>4908766</v>
      </c>
      <c r="F41" s="6">
        <v>5318917</v>
      </c>
      <c r="G41" s="27">
        <v>2691272</v>
      </c>
      <c r="H41" s="27">
        <v>2686235</v>
      </c>
    </row>
    <row r="42" spans="1:8" x14ac:dyDescent="0.25">
      <c r="A42" s="3" t="s">
        <v>33</v>
      </c>
      <c r="B42" s="6">
        <v>78185081</v>
      </c>
      <c r="C42" s="6">
        <v>81509050</v>
      </c>
      <c r="D42" s="6">
        <v>37769582</v>
      </c>
      <c r="E42" s="6">
        <v>39626622</v>
      </c>
      <c r="F42" s="6">
        <v>41961207</v>
      </c>
      <c r="G42" s="27">
        <v>40122716</v>
      </c>
      <c r="H42" s="27">
        <v>37906681</v>
      </c>
    </row>
    <row r="43" spans="1:8" x14ac:dyDescent="0.25">
      <c r="A43" s="3" t="s">
        <v>34</v>
      </c>
      <c r="B43" s="6">
        <v>3027308</v>
      </c>
      <c r="C43" s="6">
        <v>3745953</v>
      </c>
      <c r="D43" s="6">
        <v>4401901</v>
      </c>
      <c r="E43" s="6">
        <v>4486950</v>
      </c>
      <c r="F43" s="6">
        <v>5262687</v>
      </c>
      <c r="G43" s="27">
        <v>5660539</v>
      </c>
      <c r="H43" s="27">
        <v>5641895</v>
      </c>
    </row>
    <row r="44" spans="1:8" x14ac:dyDescent="0.25">
      <c r="A44" s="1"/>
      <c r="B44" s="6"/>
      <c r="C44" s="6"/>
      <c r="D44" s="6"/>
      <c r="E44" s="7"/>
    </row>
    <row r="45" spans="1:8" x14ac:dyDescent="0.25">
      <c r="A45" s="18" t="s">
        <v>58</v>
      </c>
      <c r="B45" s="7">
        <f t="shared" ref="B45:D45" si="5">SUM(B46:B48)</f>
        <v>722653323</v>
      </c>
      <c r="C45" s="7">
        <f t="shared" si="5"/>
        <v>739252267</v>
      </c>
      <c r="D45" s="7">
        <f t="shared" si="5"/>
        <v>757792817</v>
      </c>
      <c r="E45" s="7">
        <f>SUM(E46:E48)</f>
        <v>766975880</v>
      </c>
      <c r="F45" s="7">
        <f>SUM(F46:F48)</f>
        <v>776481958</v>
      </c>
      <c r="G45" s="7">
        <f>SUM(G46:G48)</f>
        <v>799471523</v>
      </c>
      <c r="H45" s="7">
        <f>SUM(H46:H48)</f>
        <v>805837631</v>
      </c>
    </row>
    <row r="46" spans="1:8" x14ac:dyDescent="0.25">
      <c r="A46" t="s">
        <v>5</v>
      </c>
      <c r="B46" s="6">
        <v>619264700</v>
      </c>
      <c r="C46" s="6">
        <v>619264700</v>
      </c>
      <c r="D46" s="6">
        <v>619264700</v>
      </c>
      <c r="E46" s="6">
        <v>619264700</v>
      </c>
      <c r="F46" s="6">
        <v>650227930</v>
      </c>
      <c r="G46" s="27">
        <v>650227930</v>
      </c>
      <c r="H46" s="27">
        <v>650227930</v>
      </c>
    </row>
    <row r="47" spans="1:8" x14ac:dyDescent="0.25">
      <c r="A47" t="s">
        <v>48</v>
      </c>
      <c r="B47" s="6"/>
      <c r="C47" s="6"/>
      <c r="D47" s="6">
        <v>134531860</v>
      </c>
      <c r="E47" s="6">
        <v>143714923</v>
      </c>
      <c r="F47" s="6">
        <v>122257771</v>
      </c>
      <c r="G47" s="27">
        <v>145247336</v>
      </c>
      <c r="H47" s="27">
        <v>151613444</v>
      </c>
    </row>
    <row r="48" spans="1:8" x14ac:dyDescent="0.25">
      <c r="A48" t="s">
        <v>6</v>
      </c>
      <c r="B48" s="6">
        <v>103388623</v>
      </c>
      <c r="C48" s="6">
        <v>119987567</v>
      </c>
      <c r="D48" s="6">
        <v>3996257</v>
      </c>
      <c r="E48" s="6">
        <v>3996257</v>
      </c>
      <c r="F48" s="6">
        <v>3996257</v>
      </c>
      <c r="G48" s="27">
        <v>3996257</v>
      </c>
      <c r="H48" s="27">
        <v>3996257</v>
      </c>
    </row>
    <row r="50" spans="1:8" x14ac:dyDescent="0.25">
      <c r="B50" s="6"/>
      <c r="C50" s="6"/>
      <c r="D50" s="6"/>
      <c r="E50" s="6"/>
    </row>
    <row r="51" spans="1:8" x14ac:dyDescent="0.25">
      <c r="A51" s="1"/>
      <c r="B51" s="7">
        <f>B29+B35</f>
        <v>287137864</v>
      </c>
      <c r="C51" s="7">
        <f t="shared" ref="C51:H51" si="6">C28+C35</f>
        <v>286166767</v>
      </c>
      <c r="D51" s="7">
        <f t="shared" si="6"/>
        <v>704045380</v>
      </c>
      <c r="E51" s="7">
        <f t="shared" si="6"/>
        <v>730902897</v>
      </c>
      <c r="F51" s="7">
        <f t="shared" si="6"/>
        <v>753718637</v>
      </c>
      <c r="G51" s="7">
        <f t="shared" si="6"/>
        <v>823733268</v>
      </c>
      <c r="H51" s="7">
        <f t="shared" si="6"/>
        <v>850208349</v>
      </c>
    </row>
    <row r="52" spans="1:8" x14ac:dyDescent="0.25">
      <c r="A52" s="1"/>
      <c r="B52" s="7"/>
      <c r="C52" s="7"/>
      <c r="D52" s="7"/>
      <c r="E52" s="7"/>
    </row>
    <row r="53" spans="1:8" x14ac:dyDescent="0.25">
      <c r="A53" s="1"/>
      <c r="B53" s="7">
        <f>B51+B45</f>
        <v>1009791187</v>
      </c>
      <c r="C53" s="7">
        <f t="shared" ref="C53:H53" si="7">C51+C45</f>
        <v>1025419034</v>
      </c>
      <c r="D53" s="7">
        <f t="shared" si="7"/>
        <v>1461838197</v>
      </c>
      <c r="E53" s="7">
        <f t="shared" si="7"/>
        <v>1497878777</v>
      </c>
      <c r="F53" s="7">
        <f t="shared" si="7"/>
        <v>1530200595</v>
      </c>
      <c r="G53" s="7">
        <f t="shared" si="7"/>
        <v>1623204791</v>
      </c>
      <c r="H53" s="7">
        <f t="shared" si="7"/>
        <v>1656045980</v>
      </c>
    </row>
    <row r="54" spans="1:8" x14ac:dyDescent="0.25">
      <c r="A54" s="1"/>
      <c r="B54" s="6"/>
      <c r="C54" s="6"/>
      <c r="D54" s="6"/>
      <c r="E54" s="7"/>
    </row>
    <row r="55" spans="1:8" x14ac:dyDescent="0.25">
      <c r="A55" s="21" t="s">
        <v>59</v>
      </c>
      <c r="B55" s="11">
        <f t="shared" ref="B55:H55" si="8">B45/(B46/10)</f>
        <v>11.669538454234514</v>
      </c>
      <c r="C55" s="11">
        <f t="shared" si="8"/>
        <v>11.937581247566671</v>
      </c>
      <c r="D55" s="11">
        <f t="shared" si="8"/>
        <v>12.236977450838067</v>
      </c>
      <c r="E55" s="11">
        <f t="shared" si="8"/>
        <v>12.385267237095865</v>
      </c>
      <c r="F55" s="11">
        <f t="shared" si="8"/>
        <v>11.941688785961563</v>
      </c>
      <c r="G55" s="11">
        <f t="shared" si="8"/>
        <v>12.295250420879336</v>
      </c>
      <c r="H55" s="11">
        <f t="shared" si="8"/>
        <v>12.393156212160864</v>
      </c>
    </row>
    <row r="56" spans="1:8" x14ac:dyDescent="0.25">
      <c r="A56" s="21" t="s">
        <v>60</v>
      </c>
      <c r="B56" s="6">
        <f t="shared" ref="B56:H56" si="9">B46/10</f>
        <v>61926470</v>
      </c>
      <c r="C56" s="6">
        <f t="shared" si="9"/>
        <v>61926470</v>
      </c>
      <c r="D56" s="6">
        <f t="shared" si="9"/>
        <v>61926470</v>
      </c>
      <c r="E56" s="6">
        <f t="shared" si="9"/>
        <v>61926470</v>
      </c>
      <c r="F56" s="6">
        <f t="shared" si="9"/>
        <v>65022793</v>
      </c>
      <c r="G56" s="6">
        <f t="shared" si="9"/>
        <v>65022793</v>
      </c>
      <c r="H56" s="6">
        <f t="shared" si="9"/>
        <v>65022793</v>
      </c>
    </row>
    <row r="57" spans="1:8" x14ac:dyDescent="0.25">
      <c r="A57" s="1"/>
      <c r="B57" s="6"/>
      <c r="C57" s="6"/>
      <c r="D57" s="6"/>
      <c r="E57" s="6"/>
    </row>
    <row r="58" spans="1:8" x14ac:dyDescent="0.25">
      <c r="A58" s="1"/>
      <c r="B58" s="6"/>
      <c r="C58" s="6"/>
      <c r="D58" s="6"/>
      <c r="E58" s="6"/>
    </row>
    <row r="59" spans="1:8" x14ac:dyDescent="0.25">
      <c r="A59" s="1"/>
      <c r="B59" s="7"/>
      <c r="C59" s="7"/>
      <c r="D59" s="7"/>
      <c r="E59" s="7"/>
    </row>
    <row r="60" spans="1:8" x14ac:dyDescent="0.25">
      <c r="A60" s="1"/>
      <c r="B60" s="6"/>
      <c r="C60" s="6"/>
      <c r="D60" s="6"/>
      <c r="E60" s="6"/>
    </row>
    <row r="61" spans="1:8" x14ac:dyDescent="0.25">
      <c r="A61" s="2"/>
      <c r="B61" s="7"/>
      <c r="C61" s="7"/>
      <c r="D61" s="7"/>
      <c r="E61" s="7"/>
    </row>
    <row r="62" spans="1:8" x14ac:dyDescent="0.25">
      <c r="A62" s="3"/>
      <c r="B62" s="6"/>
      <c r="C62" s="6"/>
      <c r="D62" s="6"/>
      <c r="E62" s="6"/>
    </row>
    <row r="63" spans="1:8" x14ac:dyDescent="0.25">
      <c r="A63" s="3"/>
      <c r="B63" s="6"/>
      <c r="C63" s="6"/>
      <c r="D63" s="6"/>
      <c r="E63" s="6"/>
    </row>
    <row r="64" spans="1:8" x14ac:dyDescent="0.25">
      <c r="B64" s="7"/>
      <c r="C64" s="7"/>
      <c r="D64" s="7"/>
      <c r="E64" s="7"/>
    </row>
    <row r="65" spans="1:5" x14ac:dyDescent="0.25">
      <c r="B65" s="6"/>
      <c r="C65" s="6"/>
      <c r="D65" s="6"/>
      <c r="E65" s="6"/>
    </row>
    <row r="66" spans="1:5" x14ac:dyDescent="0.25">
      <c r="B66" s="6"/>
      <c r="C66" s="6"/>
      <c r="D66" s="6"/>
      <c r="E66" s="6"/>
    </row>
    <row r="67" spans="1:5" x14ac:dyDescent="0.25">
      <c r="B67" s="6"/>
      <c r="C67" s="6"/>
      <c r="D67" s="6"/>
      <c r="E67" s="6"/>
    </row>
    <row r="68" spans="1:5" x14ac:dyDescent="0.25">
      <c r="A68" s="1"/>
      <c r="B68" s="6"/>
      <c r="C68" s="6"/>
      <c r="D68" s="6"/>
      <c r="E68" s="6"/>
    </row>
    <row r="69" spans="1:5" x14ac:dyDescent="0.25">
      <c r="A69" s="3"/>
      <c r="B69" s="6"/>
      <c r="C69" s="6"/>
      <c r="D69" s="6"/>
      <c r="E69" s="6"/>
    </row>
    <row r="70" spans="1:5" x14ac:dyDescent="0.25">
      <c r="A70" s="3"/>
      <c r="B70" s="6"/>
      <c r="C70" s="6"/>
      <c r="D70" s="6"/>
      <c r="E70" s="6"/>
    </row>
    <row r="71" spans="1:5" x14ac:dyDescent="0.25">
      <c r="A71" s="3"/>
      <c r="B71" s="6"/>
      <c r="C71" s="6"/>
      <c r="D71" s="6"/>
      <c r="E71" s="6"/>
    </row>
    <row r="72" spans="1:5" x14ac:dyDescent="0.25">
      <c r="A72" s="3"/>
      <c r="B72" s="6"/>
      <c r="C72" s="6"/>
      <c r="D72" s="6"/>
      <c r="E72" s="6"/>
    </row>
    <row r="73" spans="1:5" x14ac:dyDescent="0.25">
      <c r="A73" s="3"/>
      <c r="B73" s="6"/>
      <c r="C73" s="6"/>
      <c r="D73" s="6"/>
      <c r="E73" s="6"/>
    </row>
    <row r="74" spans="1:5" x14ac:dyDescent="0.25">
      <c r="A74" s="3"/>
      <c r="B74" s="6"/>
      <c r="C74" s="6"/>
      <c r="D74" s="6"/>
      <c r="E74" s="6"/>
    </row>
    <row r="75" spans="1:5" x14ac:dyDescent="0.25">
      <c r="A75" s="1"/>
      <c r="B75" s="7"/>
      <c r="C75" s="7"/>
      <c r="D75" s="7"/>
      <c r="E75" s="7"/>
    </row>
    <row r="76" spans="1:5" x14ac:dyDescent="0.25">
      <c r="A76" s="1"/>
      <c r="B76" s="6"/>
      <c r="C76" s="6"/>
      <c r="D76" s="6"/>
      <c r="E76" s="6"/>
    </row>
    <row r="77" spans="1:5" x14ac:dyDescent="0.25">
      <c r="A77" s="1"/>
      <c r="B77" s="6"/>
      <c r="C77" s="6"/>
      <c r="D77" s="6"/>
      <c r="E77" s="6"/>
    </row>
    <row r="78" spans="1:5" x14ac:dyDescent="0.25">
      <c r="A78" s="3"/>
      <c r="B78" s="6"/>
      <c r="C78" s="6"/>
      <c r="D78" s="6"/>
      <c r="E78" s="6"/>
    </row>
    <row r="79" spans="1:5" x14ac:dyDescent="0.25">
      <c r="A79" s="3"/>
      <c r="B79" s="6"/>
      <c r="C79" s="6"/>
      <c r="D79" s="6"/>
      <c r="E79" s="6"/>
    </row>
    <row r="80" spans="1:5" x14ac:dyDescent="0.25">
      <c r="A80" s="1"/>
      <c r="B80" s="6"/>
      <c r="C80" s="6"/>
      <c r="D80" s="6"/>
      <c r="E80" s="6"/>
    </row>
    <row r="81" spans="1:5" x14ac:dyDescent="0.25">
      <c r="A81" s="1"/>
      <c r="B81" s="7"/>
      <c r="C81" s="7"/>
      <c r="D81" s="7"/>
      <c r="E81" s="7"/>
    </row>
    <row r="82" spans="1:5" x14ac:dyDescent="0.25">
      <c r="B82" s="6"/>
      <c r="C82" s="6"/>
      <c r="D82" s="6"/>
      <c r="E82" s="6"/>
    </row>
    <row r="83" spans="1:5" x14ac:dyDescent="0.25">
      <c r="A83" s="1"/>
      <c r="B83" s="6"/>
      <c r="C83" s="6"/>
      <c r="D83" s="6"/>
      <c r="E83" s="6"/>
    </row>
    <row r="84" spans="1:5" x14ac:dyDescent="0.25">
      <c r="B84" s="6"/>
      <c r="C84" s="6"/>
      <c r="D84" s="6"/>
      <c r="E84" s="6"/>
    </row>
    <row r="85" spans="1:5" x14ac:dyDescent="0.25">
      <c r="B85" s="6"/>
      <c r="C85" s="6"/>
      <c r="D85" s="6"/>
      <c r="E85" s="6"/>
    </row>
    <row r="86" spans="1:5" x14ac:dyDescent="0.25">
      <c r="A86" s="1"/>
      <c r="B86" s="7"/>
      <c r="C86" s="7"/>
      <c r="D86" s="7"/>
      <c r="E86" s="7"/>
    </row>
    <row r="87" spans="1:5" x14ac:dyDescent="0.25">
      <c r="A87" s="1"/>
      <c r="B87" s="7"/>
      <c r="C87" s="7"/>
      <c r="D87" s="7"/>
      <c r="E87" s="7"/>
    </row>
    <row r="88" spans="1:5" x14ac:dyDescent="0.25">
      <c r="A88" s="1"/>
      <c r="B88" s="6"/>
      <c r="C88" s="6"/>
      <c r="D88" s="6"/>
      <c r="E88" s="7"/>
    </row>
    <row r="89" spans="1:5" x14ac:dyDescent="0.25">
      <c r="A89" s="1"/>
      <c r="B89" s="7"/>
      <c r="C89" s="7"/>
      <c r="D89" s="7"/>
      <c r="E89" s="7"/>
    </row>
    <row r="90" spans="1:5" x14ac:dyDescent="0.25">
      <c r="B90" s="6"/>
      <c r="C90" s="6"/>
      <c r="D90" s="6"/>
      <c r="E90" s="6"/>
    </row>
    <row r="91" spans="1:5" x14ac:dyDescent="0.25">
      <c r="A91" s="1"/>
      <c r="B91" s="6"/>
      <c r="C91" s="6"/>
      <c r="D91" s="9"/>
      <c r="E91" s="9"/>
    </row>
    <row r="92" spans="1:5" x14ac:dyDescent="0.25">
      <c r="B92" s="6"/>
      <c r="C92" s="6"/>
      <c r="D92" s="6"/>
      <c r="E92" s="6"/>
    </row>
    <row r="93" spans="1:5" x14ac:dyDescent="0.25">
      <c r="B93" s="6"/>
      <c r="C93" s="6"/>
      <c r="D93" s="6"/>
      <c r="E93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pane xSplit="1" ySplit="4" topLeftCell="F5" activePane="bottomRight" state="frozen"/>
      <selection pane="topRight" activeCell="B1" sqref="B1"/>
      <selection pane="bottomLeft" activeCell="A3" sqref="A3"/>
      <selection pane="bottomRight" activeCell="H26" sqref="H26"/>
    </sheetView>
  </sheetViews>
  <sheetFormatPr defaultRowHeight="15" x14ac:dyDescent="0.25"/>
  <cols>
    <col min="1" max="1" width="32.85546875" bestFit="1" customWidth="1"/>
    <col min="2" max="3" width="13.42578125" bestFit="1" customWidth="1"/>
    <col min="4" max="4" width="12.5703125" bestFit="1" customWidth="1"/>
    <col min="5" max="5" width="13.42578125" bestFit="1" customWidth="1"/>
    <col min="6" max="6" width="16" bestFit="1" customWidth="1"/>
    <col min="7" max="7" width="12.5703125" bestFit="1" customWidth="1"/>
    <col min="8" max="8" width="14.85546875" customWidth="1"/>
  </cols>
  <sheetData>
    <row r="1" spans="1:8" ht="15.75" x14ac:dyDescent="0.25">
      <c r="A1" s="4" t="s">
        <v>42</v>
      </c>
      <c r="B1" s="15"/>
      <c r="C1" s="15"/>
      <c r="D1" s="15"/>
      <c r="E1" s="15"/>
      <c r="F1" s="15"/>
    </row>
    <row r="2" spans="1:8" ht="15.75" x14ac:dyDescent="0.25">
      <c r="A2" s="4" t="s">
        <v>61</v>
      </c>
      <c r="B2" s="6"/>
      <c r="C2" s="6"/>
      <c r="D2" s="6"/>
      <c r="E2" s="6"/>
    </row>
    <row r="3" spans="1:8" ht="15.75" x14ac:dyDescent="0.25">
      <c r="A3" s="4" t="s">
        <v>51</v>
      </c>
      <c r="B3" s="9" t="s">
        <v>88</v>
      </c>
      <c r="C3" s="9" t="s">
        <v>89</v>
      </c>
      <c r="D3" s="9" t="s">
        <v>90</v>
      </c>
      <c r="E3" s="9" t="s">
        <v>88</v>
      </c>
      <c r="F3" s="24" t="s">
        <v>89</v>
      </c>
      <c r="G3" s="9" t="s">
        <v>90</v>
      </c>
      <c r="H3" s="9" t="s">
        <v>88</v>
      </c>
    </row>
    <row r="4" spans="1:8" ht="15.75" x14ac:dyDescent="0.25">
      <c r="B4" s="23">
        <v>43100</v>
      </c>
      <c r="C4" s="23">
        <v>43190</v>
      </c>
      <c r="D4" s="23">
        <v>43373</v>
      </c>
      <c r="E4" s="23">
        <v>43465</v>
      </c>
      <c r="F4" s="23">
        <v>43555</v>
      </c>
      <c r="G4" s="26">
        <v>43738</v>
      </c>
      <c r="H4" s="26">
        <v>43829</v>
      </c>
    </row>
    <row r="5" spans="1:8" x14ac:dyDescent="0.25">
      <c r="A5" s="21" t="s">
        <v>62</v>
      </c>
      <c r="B5" s="6">
        <v>140269907</v>
      </c>
      <c r="C5" s="6">
        <v>225093277</v>
      </c>
      <c r="D5" s="6">
        <v>122692563</v>
      </c>
      <c r="E5" s="6">
        <v>230866757</v>
      </c>
      <c r="F5" s="6">
        <v>356881337</v>
      </c>
      <c r="G5" s="27">
        <v>133914871</v>
      </c>
      <c r="H5" s="27">
        <v>280155713</v>
      </c>
    </row>
    <row r="6" spans="1:8" x14ac:dyDescent="0.25">
      <c r="A6" t="s">
        <v>0</v>
      </c>
      <c r="B6" s="6">
        <v>80773480</v>
      </c>
      <c r="C6" s="6">
        <v>126392465</v>
      </c>
      <c r="D6" s="6">
        <v>80214094</v>
      </c>
      <c r="E6" s="6">
        <v>142755761</v>
      </c>
      <c r="F6" s="6">
        <v>224081919</v>
      </c>
      <c r="G6" s="27">
        <v>89572365</v>
      </c>
      <c r="H6" s="27">
        <v>203145343</v>
      </c>
    </row>
    <row r="7" spans="1:8" x14ac:dyDescent="0.25">
      <c r="A7" s="21" t="s">
        <v>1</v>
      </c>
      <c r="B7" s="7">
        <f t="shared" ref="B7:H7" si="0">B5-B6</f>
        <v>59496427</v>
      </c>
      <c r="C7" s="7">
        <f t="shared" si="0"/>
        <v>98700812</v>
      </c>
      <c r="D7" s="7">
        <f t="shared" si="0"/>
        <v>42478469</v>
      </c>
      <c r="E7" s="7">
        <f t="shared" si="0"/>
        <v>88110996</v>
      </c>
      <c r="F7" s="7">
        <f t="shared" si="0"/>
        <v>132799418</v>
      </c>
      <c r="G7" s="7">
        <f t="shared" si="0"/>
        <v>44342506</v>
      </c>
      <c r="H7" s="7">
        <f t="shared" si="0"/>
        <v>77010370</v>
      </c>
    </row>
    <row r="8" spans="1:8" x14ac:dyDescent="0.25">
      <c r="A8" s="21" t="s">
        <v>63</v>
      </c>
      <c r="B8" s="6"/>
      <c r="C8" s="6"/>
      <c r="D8" s="6"/>
      <c r="E8" s="6"/>
    </row>
    <row r="9" spans="1:8" x14ac:dyDescent="0.25">
      <c r="A9" t="s">
        <v>2</v>
      </c>
      <c r="B9" s="6">
        <v>15262527</v>
      </c>
      <c r="C9" s="6">
        <v>22568291</v>
      </c>
      <c r="D9" s="6">
        <v>8114552</v>
      </c>
      <c r="E9" s="6">
        <v>16550108</v>
      </c>
      <c r="F9" s="6">
        <v>26570590</v>
      </c>
      <c r="G9" s="27">
        <v>7891544</v>
      </c>
      <c r="H9" s="27">
        <v>17423651</v>
      </c>
    </row>
    <row r="10" spans="1:8" x14ac:dyDescent="0.25">
      <c r="A10" t="s">
        <v>3</v>
      </c>
      <c r="B10" s="6">
        <v>2388190</v>
      </c>
      <c r="C10" s="6">
        <v>3381998</v>
      </c>
      <c r="D10" s="6">
        <v>1167866</v>
      </c>
      <c r="E10" s="6">
        <v>2187333</v>
      </c>
      <c r="F10" s="6">
        <v>3200859</v>
      </c>
      <c r="G10" s="27">
        <v>1174049</v>
      </c>
      <c r="H10" s="27">
        <v>2207012</v>
      </c>
    </row>
    <row r="11" spans="1:8" x14ac:dyDescent="0.25">
      <c r="A11" s="1"/>
      <c r="B11" s="7">
        <f t="shared" ref="B11:D11" si="1">SUM(B9:B10)</f>
        <v>17650717</v>
      </c>
      <c r="C11" s="7">
        <f t="shared" si="1"/>
        <v>25950289</v>
      </c>
      <c r="D11" s="7">
        <f t="shared" si="1"/>
        <v>9282418</v>
      </c>
      <c r="E11" s="7">
        <f>SUM(E9:E10)</f>
        <v>18737441</v>
      </c>
      <c r="F11" s="7">
        <f>SUM(F9:F10)</f>
        <v>29771449</v>
      </c>
      <c r="G11" s="7">
        <f>SUM(G9:G10)</f>
        <v>9065593</v>
      </c>
      <c r="H11" s="7">
        <f>SUM(H9:H10)</f>
        <v>19630663</v>
      </c>
    </row>
    <row r="12" spans="1:8" x14ac:dyDescent="0.25">
      <c r="A12" s="21" t="s">
        <v>64</v>
      </c>
      <c r="B12" s="7">
        <f t="shared" ref="B12:D12" si="2">B7-B11</f>
        <v>41845710</v>
      </c>
      <c r="C12" s="7">
        <f t="shared" si="2"/>
        <v>72750523</v>
      </c>
      <c r="D12" s="7">
        <f t="shared" si="2"/>
        <v>33196051</v>
      </c>
      <c r="E12" s="7">
        <f>E7-E11</f>
        <v>69373555</v>
      </c>
      <c r="F12" s="7">
        <f>F7-F11</f>
        <v>103027969</v>
      </c>
      <c r="G12" s="7">
        <f>G7-G11</f>
        <v>35276913</v>
      </c>
      <c r="H12" s="7">
        <f>H7-H11</f>
        <v>57379707</v>
      </c>
    </row>
    <row r="13" spans="1:8" x14ac:dyDescent="0.25">
      <c r="A13" s="22" t="s">
        <v>65</v>
      </c>
      <c r="B13" s="7"/>
      <c r="C13" s="7"/>
      <c r="D13" s="7"/>
      <c r="E13" s="7"/>
      <c r="F13" s="7"/>
    </row>
    <row r="14" spans="1:8" x14ac:dyDescent="0.25">
      <c r="A14" s="3" t="s">
        <v>22</v>
      </c>
      <c r="B14" s="6"/>
      <c r="C14" s="6"/>
      <c r="D14" s="6"/>
      <c r="E14" s="25"/>
      <c r="F14" s="6">
        <v>267398</v>
      </c>
      <c r="G14" s="27">
        <v>420750</v>
      </c>
      <c r="H14" s="27">
        <v>885473</v>
      </c>
    </row>
    <row r="15" spans="1:8" x14ac:dyDescent="0.25">
      <c r="A15" s="3" t="s">
        <v>23</v>
      </c>
      <c r="B15" s="6"/>
      <c r="C15" s="6"/>
      <c r="D15" s="6"/>
      <c r="E15" s="6"/>
    </row>
    <row r="16" spans="1:8" x14ac:dyDescent="0.25">
      <c r="A16" t="s">
        <v>4</v>
      </c>
      <c r="B16" s="6">
        <v>11062910</v>
      </c>
      <c r="C16" s="6">
        <v>17548786</v>
      </c>
      <c r="D16" s="6">
        <v>17942620</v>
      </c>
      <c r="E16" s="6">
        <v>36287466</v>
      </c>
      <c r="F16" s="6">
        <v>52602758</v>
      </c>
      <c r="G16" s="27">
        <v>13365026</v>
      </c>
      <c r="H16" s="27">
        <v>27131327</v>
      </c>
    </row>
    <row r="17" spans="1:8" x14ac:dyDescent="0.25">
      <c r="A17" s="3" t="s">
        <v>35</v>
      </c>
      <c r="B17" s="6"/>
      <c r="C17" s="6"/>
      <c r="D17" s="6"/>
      <c r="E17" s="6"/>
      <c r="F17" s="6"/>
    </row>
    <row r="18" spans="1:8" x14ac:dyDescent="0.25">
      <c r="A18" s="3" t="s">
        <v>66</v>
      </c>
      <c r="B18" s="6"/>
      <c r="C18" s="6"/>
      <c r="D18" s="6"/>
      <c r="E18" s="6"/>
      <c r="F18" s="6">
        <v>0</v>
      </c>
    </row>
    <row r="19" spans="1:8" x14ac:dyDescent="0.25">
      <c r="A19" s="3"/>
      <c r="B19" s="7">
        <f t="shared" ref="B19:E19" si="3">SUM(B16:B18)</f>
        <v>11062910</v>
      </c>
      <c r="C19" s="7">
        <f t="shared" si="3"/>
        <v>17548786</v>
      </c>
      <c r="D19" s="7">
        <f t="shared" si="3"/>
        <v>17942620</v>
      </c>
      <c r="E19" s="7">
        <f t="shared" si="3"/>
        <v>36287466</v>
      </c>
      <c r="F19" s="7">
        <f>SUM(F16:F18)</f>
        <v>52602758</v>
      </c>
      <c r="G19" s="7">
        <f>SUM(G16:G18)</f>
        <v>13365026</v>
      </c>
      <c r="H19" s="7">
        <f>SUM(H16:H18)</f>
        <v>27131327</v>
      </c>
    </row>
    <row r="20" spans="1:8" x14ac:dyDescent="0.25">
      <c r="A20" s="1"/>
      <c r="B20" s="6"/>
      <c r="C20" s="6"/>
      <c r="D20" s="6"/>
      <c r="E20" s="6"/>
    </row>
    <row r="21" spans="1:8" x14ac:dyDescent="0.25">
      <c r="A21" s="21" t="s">
        <v>67</v>
      </c>
      <c r="B21" s="7">
        <f t="shared" ref="B21:D21" si="4">B12+B14-B19</f>
        <v>30782800</v>
      </c>
      <c r="C21" s="7">
        <f t="shared" si="4"/>
        <v>55201737</v>
      </c>
      <c r="D21" s="7">
        <f t="shared" si="4"/>
        <v>15253431</v>
      </c>
      <c r="E21" s="7">
        <f>E12+E14-E19</f>
        <v>33086089</v>
      </c>
      <c r="F21" s="7">
        <f>F12+F14-F19</f>
        <v>50692609</v>
      </c>
      <c r="G21" s="7">
        <f>G12+G14-G19</f>
        <v>22332637</v>
      </c>
      <c r="H21" s="7">
        <f>H12+H14-H19</f>
        <v>31133853</v>
      </c>
    </row>
    <row r="22" spans="1:8" x14ac:dyDescent="0.25">
      <c r="A22" s="3" t="s">
        <v>68</v>
      </c>
      <c r="B22" s="6">
        <v>1539140</v>
      </c>
      <c r="C22" s="6">
        <v>2760087</v>
      </c>
      <c r="D22" s="6">
        <v>726354</v>
      </c>
      <c r="E22" s="6">
        <v>1575528</v>
      </c>
      <c r="F22" s="6">
        <v>2413934</v>
      </c>
      <c r="G22" s="27">
        <v>1063459</v>
      </c>
      <c r="H22" s="27">
        <v>1482564</v>
      </c>
    </row>
    <row r="23" spans="1:8" s="1" customFormat="1" x14ac:dyDescent="0.25">
      <c r="A23" s="21" t="s">
        <v>69</v>
      </c>
      <c r="B23" s="7">
        <f t="shared" ref="B23:H23" si="5">B21-B22</f>
        <v>29243660</v>
      </c>
      <c r="C23" s="7">
        <f t="shared" si="5"/>
        <v>52441650</v>
      </c>
      <c r="D23" s="7">
        <f t="shared" si="5"/>
        <v>14527077</v>
      </c>
      <c r="E23" s="7">
        <f t="shared" si="5"/>
        <v>31510561</v>
      </c>
      <c r="F23" s="7">
        <f t="shared" si="5"/>
        <v>48278675</v>
      </c>
      <c r="G23" s="7">
        <f t="shared" si="5"/>
        <v>21269178</v>
      </c>
      <c r="H23" s="7">
        <f t="shared" si="5"/>
        <v>29651289</v>
      </c>
    </row>
    <row r="24" spans="1:8" s="1" customFormat="1" x14ac:dyDescent="0.25">
      <c r="A24" s="18" t="s">
        <v>70</v>
      </c>
      <c r="B24" s="16">
        <f t="shared" ref="B24:E24" si="6">B25+B26</f>
        <v>-8904535</v>
      </c>
      <c r="C24" s="16">
        <f t="shared" si="6"/>
        <v>-15503582</v>
      </c>
      <c r="D24" s="16">
        <f t="shared" si="6"/>
        <v>-7067996</v>
      </c>
      <c r="E24" s="16">
        <f t="shared" si="6"/>
        <v>-14868416</v>
      </c>
      <c r="F24" s="16">
        <f>F25+F26</f>
        <v>-22130454</v>
      </c>
      <c r="G24" s="16">
        <f>G25+G26</f>
        <v>-11983114</v>
      </c>
      <c r="H24" s="16">
        <f>H25+H26</f>
        <v>-13999116</v>
      </c>
    </row>
    <row r="25" spans="1:8" x14ac:dyDescent="0.25">
      <c r="A25" s="3" t="s">
        <v>50</v>
      </c>
      <c r="B25" s="6">
        <v>-8904535</v>
      </c>
      <c r="C25" s="6">
        <v>-15503582</v>
      </c>
      <c r="D25" s="6">
        <v>-3631769</v>
      </c>
      <c r="E25" s="6">
        <v>-7877640</v>
      </c>
      <c r="F25" s="6">
        <v>-12069669</v>
      </c>
      <c r="G25" s="27">
        <v>-2898214</v>
      </c>
      <c r="H25" s="27">
        <v>-2456243</v>
      </c>
    </row>
    <row r="26" spans="1:8" x14ac:dyDescent="0.25">
      <c r="A26" s="3" t="s">
        <v>71</v>
      </c>
      <c r="B26" s="6"/>
      <c r="C26" s="6"/>
      <c r="D26" s="6">
        <v>-3436227</v>
      </c>
      <c r="E26" s="6">
        <v>-6990776</v>
      </c>
      <c r="F26" s="6">
        <v>-10060785</v>
      </c>
      <c r="G26" s="27">
        <v>-9084900</v>
      </c>
      <c r="H26" s="27">
        <v>-11542873</v>
      </c>
    </row>
    <row r="27" spans="1:8" x14ac:dyDescent="0.25">
      <c r="A27" s="21" t="s">
        <v>72</v>
      </c>
      <c r="B27" s="7">
        <f t="shared" ref="B27:E27" si="7">B23+B24</f>
        <v>20339125</v>
      </c>
      <c r="C27" s="7">
        <f t="shared" si="7"/>
        <v>36938068</v>
      </c>
      <c r="D27" s="7">
        <f>D23+D24</f>
        <v>7459081</v>
      </c>
      <c r="E27" s="7">
        <f t="shared" si="7"/>
        <v>16642145</v>
      </c>
      <c r="F27" s="7">
        <f>F23+F24</f>
        <v>26148221</v>
      </c>
      <c r="G27" s="7">
        <f>G23+G24</f>
        <v>9286064</v>
      </c>
      <c r="H27" s="7">
        <f>H23+H24</f>
        <v>15652173</v>
      </c>
    </row>
    <row r="28" spans="1:8" x14ac:dyDescent="0.25">
      <c r="B28" s="5"/>
      <c r="C28" s="5"/>
      <c r="D28" s="5"/>
      <c r="E28" s="5"/>
    </row>
    <row r="30" spans="1:8" x14ac:dyDescent="0.25">
      <c r="A30" s="21" t="s">
        <v>73</v>
      </c>
      <c r="B30" s="10">
        <f>B27/('1'!B46/10)</f>
        <v>0.32843992237891162</v>
      </c>
      <c r="C30" s="10">
        <f>C27/('1'!C46/10)</f>
        <v>0.5964826995628848</v>
      </c>
      <c r="D30" s="10">
        <f>D27/('1'!D46/10)</f>
        <v>0.12045060860081319</v>
      </c>
      <c r="E30" s="10">
        <f>E27/('1'!E46/10)</f>
        <v>0.26874041100679563</v>
      </c>
      <c r="F30" s="10" t="b">
        <f>G5=F27/('1'!F46/10)</f>
        <v>0</v>
      </c>
      <c r="G30" s="10">
        <f>G27/('1'!G46/10)</f>
        <v>0.14281244424551248</v>
      </c>
      <c r="H30" s="10">
        <f>H27/('1'!H46/10)</f>
        <v>0.24071825090626298</v>
      </c>
    </row>
    <row r="31" spans="1:8" x14ac:dyDescent="0.25">
      <c r="A31" s="22" t="s">
        <v>74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pane xSplit="1" ySplit="4" topLeftCell="F5" activePane="bottomRight" state="frozen"/>
      <selection pane="topRight" activeCell="B1" sqref="B1"/>
      <selection pane="bottomLeft" activeCell="A4" sqref="A4"/>
      <selection pane="bottomRight" activeCell="O19" sqref="O19"/>
    </sheetView>
  </sheetViews>
  <sheetFormatPr defaultRowHeight="15" x14ac:dyDescent="0.25"/>
  <cols>
    <col min="1" max="1" width="38.140625" customWidth="1"/>
    <col min="2" max="3" width="13.42578125" bestFit="1" customWidth="1"/>
    <col min="4" max="4" width="12.5703125" bestFit="1" customWidth="1"/>
    <col min="5" max="5" width="13.42578125" bestFit="1" customWidth="1"/>
    <col min="6" max="6" width="16" bestFit="1" customWidth="1"/>
    <col min="7" max="7" width="12.42578125" customWidth="1"/>
    <col min="8" max="8" width="12.140625" customWidth="1"/>
  </cols>
  <sheetData>
    <row r="1" spans="1:8" x14ac:dyDescent="0.25">
      <c r="A1" s="1" t="s">
        <v>31</v>
      </c>
    </row>
    <row r="2" spans="1:8" ht="15.75" x14ac:dyDescent="0.25">
      <c r="A2" s="4" t="s">
        <v>75</v>
      </c>
      <c r="B2" s="6"/>
      <c r="C2" s="6"/>
      <c r="D2" s="6"/>
      <c r="E2" s="6"/>
    </row>
    <row r="3" spans="1:8" ht="15.75" x14ac:dyDescent="0.25">
      <c r="A3" s="4" t="s">
        <v>51</v>
      </c>
      <c r="B3" s="9" t="s">
        <v>88</v>
      </c>
      <c r="C3" s="9" t="s">
        <v>89</v>
      </c>
      <c r="D3" s="9" t="s">
        <v>90</v>
      </c>
      <c r="E3" s="9" t="s">
        <v>88</v>
      </c>
      <c r="F3" s="24" t="s">
        <v>89</v>
      </c>
      <c r="G3" s="9" t="s">
        <v>90</v>
      </c>
      <c r="H3" s="9" t="s">
        <v>88</v>
      </c>
    </row>
    <row r="4" spans="1:8" ht="15.75" x14ac:dyDescent="0.25">
      <c r="B4" s="23">
        <v>43100</v>
      </c>
      <c r="C4" s="23">
        <v>43190</v>
      </c>
      <c r="D4" s="23">
        <v>43373</v>
      </c>
      <c r="E4" s="23">
        <v>43465</v>
      </c>
      <c r="F4" s="23">
        <v>43555</v>
      </c>
      <c r="G4" s="26">
        <v>43738</v>
      </c>
      <c r="H4" s="26">
        <v>43830</v>
      </c>
    </row>
    <row r="5" spans="1:8" x14ac:dyDescent="0.25">
      <c r="A5" s="21" t="s">
        <v>76</v>
      </c>
      <c r="B5" s="6"/>
      <c r="C5" s="6"/>
      <c r="D5" s="6"/>
      <c r="E5" s="6"/>
    </row>
    <row r="6" spans="1:8" x14ac:dyDescent="0.25">
      <c r="A6" s="3" t="s">
        <v>28</v>
      </c>
      <c r="B6" s="6">
        <v>140352291</v>
      </c>
      <c r="C6" s="6">
        <v>218065263</v>
      </c>
      <c r="D6" s="6">
        <v>135969785</v>
      </c>
      <c r="E6" s="6">
        <v>227829835</v>
      </c>
      <c r="F6" s="6">
        <v>374839074</v>
      </c>
      <c r="G6" s="27">
        <v>137567569</v>
      </c>
      <c r="H6" s="27">
        <v>272666609</v>
      </c>
    </row>
    <row r="7" spans="1:8" x14ac:dyDescent="0.25">
      <c r="A7" s="3" t="s">
        <v>24</v>
      </c>
      <c r="B7" s="6"/>
      <c r="C7" s="6"/>
      <c r="D7" s="6"/>
      <c r="E7" s="6"/>
      <c r="F7" s="6">
        <v>267398</v>
      </c>
      <c r="G7">
        <v>420750</v>
      </c>
      <c r="H7" s="27">
        <v>885473</v>
      </c>
    </row>
    <row r="8" spans="1:8" x14ac:dyDescent="0.25">
      <c r="A8" s="3" t="s">
        <v>25</v>
      </c>
      <c r="B8" s="6">
        <v>-110671519</v>
      </c>
      <c r="C8" s="6">
        <v>-171268581</v>
      </c>
      <c r="D8" s="6">
        <v>-72505727</v>
      </c>
      <c r="E8" s="6">
        <v>-147249892</v>
      </c>
      <c r="F8" s="6">
        <v>-237076043</v>
      </c>
      <c r="G8" s="27">
        <v>-104380585</v>
      </c>
      <c r="H8" s="27">
        <v>-181987923</v>
      </c>
    </row>
    <row r="9" spans="1:8" x14ac:dyDescent="0.25">
      <c r="A9" s="3" t="s">
        <v>26</v>
      </c>
      <c r="B9" s="6">
        <v>-11062910</v>
      </c>
      <c r="C9" s="6">
        <v>-17548786</v>
      </c>
      <c r="D9" s="6">
        <v>-17942620</v>
      </c>
      <c r="E9" s="6">
        <v>-36287466</v>
      </c>
      <c r="F9" s="6">
        <v>-52602758</v>
      </c>
      <c r="G9" s="27">
        <v>-13365026</v>
      </c>
      <c r="H9" s="27">
        <v>-27131327</v>
      </c>
    </row>
    <row r="10" spans="1:8" x14ac:dyDescent="0.25">
      <c r="A10" s="3" t="s">
        <v>27</v>
      </c>
      <c r="B10" s="6">
        <v>-4601726</v>
      </c>
      <c r="C10" s="6">
        <v>-7876804</v>
      </c>
      <c r="D10" s="6">
        <v>-2293185</v>
      </c>
      <c r="E10" s="6">
        <v>-4682016</v>
      </c>
      <c r="F10" s="6">
        <v>-6539460</v>
      </c>
      <c r="G10" s="27">
        <v>-2019323</v>
      </c>
      <c r="H10" s="27">
        <v>-3793387</v>
      </c>
    </row>
    <row r="11" spans="1:8" x14ac:dyDescent="0.25">
      <c r="A11" s="3" t="s">
        <v>38</v>
      </c>
      <c r="B11" s="6">
        <v>0</v>
      </c>
      <c r="C11" s="6"/>
      <c r="D11" s="6"/>
      <c r="E11" s="6"/>
      <c r="F11" s="6">
        <v>0</v>
      </c>
    </row>
    <row r="12" spans="1:8" x14ac:dyDescent="0.25">
      <c r="A12" s="1"/>
      <c r="B12" s="7">
        <f>SUM(B6:B11)</f>
        <v>14016136</v>
      </c>
      <c r="C12" s="7">
        <f t="shared" ref="C12:D12" si="0">SUM(C6:C10)</f>
        <v>21371092</v>
      </c>
      <c r="D12" s="7">
        <f t="shared" si="0"/>
        <v>43228253</v>
      </c>
      <c r="E12" s="7">
        <f>SUM(E6:E10)</f>
        <v>39610461</v>
      </c>
      <c r="F12" s="7">
        <f>SUM(F6:F10)</f>
        <v>78888211</v>
      </c>
      <c r="G12" s="7">
        <f>SUM(G6:G10)</f>
        <v>18223385</v>
      </c>
      <c r="H12" s="7">
        <f>SUM(H6:H10)</f>
        <v>60639445</v>
      </c>
    </row>
    <row r="13" spans="1:8" x14ac:dyDescent="0.25">
      <c r="A13" s="1"/>
      <c r="B13" s="6"/>
      <c r="C13" s="6"/>
      <c r="D13" s="6"/>
      <c r="E13" s="6"/>
    </row>
    <row r="14" spans="1:8" x14ac:dyDescent="0.25">
      <c r="A14" s="21" t="s">
        <v>77</v>
      </c>
      <c r="B14" s="6"/>
      <c r="C14" s="6"/>
      <c r="D14" s="6"/>
      <c r="E14" s="6"/>
    </row>
    <row r="15" spans="1:8" x14ac:dyDescent="0.25">
      <c r="A15" s="3" t="s">
        <v>29</v>
      </c>
      <c r="B15" s="6">
        <v>-3679751</v>
      </c>
      <c r="C15" s="6">
        <v>-7497327</v>
      </c>
      <c r="D15" s="6">
        <v>-3010459</v>
      </c>
      <c r="E15" s="6">
        <v>-7512181</v>
      </c>
      <c r="F15" s="6">
        <v>-11499624</v>
      </c>
      <c r="G15" s="27">
        <v>-3323100</v>
      </c>
      <c r="H15" s="27">
        <v>-5939238</v>
      </c>
    </row>
    <row r="16" spans="1:8" x14ac:dyDescent="0.25">
      <c r="A16" s="3" t="s">
        <v>30</v>
      </c>
      <c r="B16" s="6">
        <v>-15759972</v>
      </c>
      <c r="C16" s="6">
        <v>-19107786</v>
      </c>
      <c r="D16" s="6">
        <v>-84822297</v>
      </c>
      <c r="E16" s="6">
        <v>-107854669</v>
      </c>
      <c r="F16" s="6">
        <v>-126517494</v>
      </c>
      <c r="G16" s="27">
        <v>-19133631</v>
      </c>
      <c r="H16" s="27">
        <v>-80653265</v>
      </c>
    </row>
    <row r="17" spans="1:9" x14ac:dyDescent="0.25">
      <c r="A17" s="3" t="s">
        <v>39</v>
      </c>
      <c r="B17" s="6"/>
      <c r="C17" s="6"/>
      <c r="D17" s="6"/>
      <c r="E17" s="6"/>
    </row>
    <row r="18" spans="1:9" x14ac:dyDescent="0.25">
      <c r="A18" s="1"/>
      <c r="B18" s="7">
        <f>SUM(B15:B17)</f>
        <v>-19439723</v>
      </c>
      <c r="C18" s="7">
        <f>SUM(C15:C17)</f>
        <v>-26605113</v>
      </c>
      <c r="D18" s="7">
        <f t="shared" ref="D18" si="1">SUM(D15:D16)</f>
        <v>-87832756</v>
      </c>
      <c r="E18" s="7">
        <f>SUM(E15:E16)</f>
        <v>-115366850</v>
      </c>
      <c r="F18" s="7">
        <f>SUM(F15:F16)</f>
        <v>-138017118</v>
      </c>
      <c r="G18" s="7">
        <f>SUM(G15:G16)</f>
        <v>-22456731</v>
      </c>
      <c r="H18" s="7">
        <f>SUM(H15:H16)</f>
        <v>-86592503</v>
      </c>
    </row>
    <row r="19" spans="1:9" x14ac:dyDescent="0.25">
      <c r="B19" s="6"/>
      <c r="C19" s="6"/>
      <c r="D19" s="6"/>
      <c r="E19" s="6"/>
    </row>
    <row r="20" spans="1:9" x14ac:dyDescent="0.25">
      <c r="A20" s="21" t="s">
        <v>78</v>
      </c>
      <c r="B20" s="6"/>
      <c r="C20" s="6"/>
      <c r="D20" s="6"/>
      <c r="E20" s="6"/>
    </row>
    <row r="21" spans="1:9" x14ac:dyDescent="0.25">
      <c r="A21" t="s">
        <v>7</v>
      </c>
      <c r="B21" s="6">
        <v>-3864053</v>
      </c>
      <c r="C21" s="6">
        <v>-5257750</v>
      </c>
      <c r="D21" s="6">
        <v>37192098</v>
      </c>
      <c r="E21" s="6">
        <v>38985281</v>
      </c>
      <c r="F21" s="6">
        <v>59157331</v>
      </c>
      <c r="G21" s="27">
        <v>11914825</v>
      </c>
      <c r="H21" s="27">
        <v>21997320</v>
      </c>
    </row>
    <row r="22" spans="1:9" x14ac:dyDescent="0.25">
      <c r="A22" t="s">
        <v>16</v>
      </c>
      <c r="B22" s="6">
        <v>14488983</v>
      </c>
      <c r="C22" s="6">
        <v>10500803</v>
      </c>
      <c r="D22" s="6">
        <v>8757364</v>
      </c>
      <c r="E22" s="6">
        <v>35390258</v>
      </c>
      <c r="F22" s="6">
        <v>18285715</v>
      </c>
      <c r="G22" s="27">
        <v>1806858</v>
      </c>
      <c r="H22" s="27">
        <v>8850279</v>
      </c>
    </row>
    <row r="23" spans="1:9" x14ac:dyDescent="0.25">
      <c r="A23" s="1"/>
      <c r="B23" s="7">
        <f t="shared" ref="B23:D23" si="2">SUM(B21:B22)</f>
        <v>10624930</v>
      </c>
      <c r="C23" s="7">
        <f t="shared" si="2"/>
        <v>5243053</v>
      </c>
      <c r="D23" s="7">
        <f t="shared" si="2"/>
        <v>45949462</v>
      </c>
      <c r="E23" s="7">
        <f>SUM(E21:E22)</f>
        <v>74375539</v>
      </c>
      <c r="F23" s="7">
        <f>SUM(F21:F22)</f>
        <v>77443046</v>
      </c>
      <c r="G23" s="7">
        <f>SUM(G21:G22)</f>
        <v>13721683</v>
      </c>
      <c r="H23" s="7">
        <f>SUM(H21:H22)</f>
        <v>30847599</v>
      </c>
    </row>
    <row r="24" spans="1:9" x14ac:dyDescent="0.25">
      <c r="A24" s="1" t="s">
        <v>79</v>
      </c>
      <c r="B24" s="7">
        <f t="shared" ref="B24:D24" si="3">B12+B18+B23</f>
        <v>5201343</v>
      </c>
      <c r="C24" s="7">
        <f t="shared" si="3"/>
        <v>9032</v>
      </c>
      <c r="D24" s="7">
        <f t="shared" si="3"/>
        <v>1344959</v>
      </c>
      <c r="E24" s="7">
        <f>E12+E18+E23</f>
        <v>-1380850</v>
      </c>
      <c r="F24" s="7">
        <f>F12+F18+F23</f>
        <v>18314139</v>
      </c>
      <c r="G24" s="7">
        <f t="shared" ref="G24:H24" si="4">G12+G18+G23</f>
        <v>9488337</v>
      </c>
      <c r="H24" s="7">
        <f t="shared" si="4"/>
        <v>4894541</v>
      </c>
    </row>
    <row r="25" spans="1:9" x14ac:dyDescent="0.25">
      <c r="A25" s="22" t="s">
        <v>80</v>
      </c>
      <c r="B25" s="6">
        <v>17074989</v>
      </c>
      <c r="C25" s="6">
        <v>17074989</v>
      </c>
      <c r="D25" s="6">
        <v>19393446</v>
      </c>
      <c r="E25" s="25">
        <v>19393446</v>
      </c>
      <c r="F25" s="6">
        <v>19393446</v>
      </c>
      <c r="G25" s="27">
        <v>17331468</v>
      </c>
      <c r="H25" s="27">
        <v>17331468</v>
      </c>
    </row>
    <row r="26" spans="1:9" x14ac:dyDescent="0.25">
      <c r="A26" s="21" t="s">
        <v>81</v>
      </c>
      <c r="B26" s="7">
        <f t="shared" ref="B26:C26" si="5">SUM(B24:B25)</f>
        <v>22276332</v>
      </c>
      <c r="C26" s="7">
        <f t="shared" si="5"/>
        <v>17084021</v>
      </c>
      <c r="D26" s="7">
        <f>SUM(D24:D25)</f>
        <v>20738405</v>
      </c>
      <c r="E26" s="7">
        <f>SUM(E24:E25)</f>
        <v>18012596</v>
      </c>
      <c r="F26" s="7">
        <f>SUM(F24:F25)</f>
        <v>37707585</v>
      </c>
      <c r="G26" s="7">
        <f>SUM(G24:G25)</f>
        <v>26819805</v>
      </c>
      <c r="H26" s="7">
        <f t="shared" ref="H26:I26" si="6">SUM(H24:H25)</f>
        <v>22226009</v>
      </c>
      <c r="I26" s="7">
        <f t="shared" si="6"/>
        <v>0</v>
      </c>
    </row>
    <row r="27" spans="1:9" x14ac:dyDescent="0.25">
      <c r="B27" s="6"/>
      <c r="C27" s="6"/>
      <c r="D27" s="6"/>
      <c r="E27" s="6"/>
    </row>
    <row r="28" spans="1:9" x14ac:dyDescent="0.25">
      <c r="A28" s="1"/>
      <c r="B28" s="6"/>
      <c r="C28" s="6"/>
      <c r="D28" s="9"/>
      <c r="E28" s="9"/>
    </row>
    <row r="30" spans="1:9" x14ac:dyDescent="0.25">
      <c r="A30" s="21" t="s">
        <v>82</v>
      </c>
      <c r="B30" s="10">
        <f>B12/('1'!B46/10)</f>
        <v>0.22633513584740095</v>
      </c>
      <c r="C30" s="10">
        <f>C12/('1'!C46/10)</f>
        <v>0.34510431484307114</v>
      </c>
      <c r="D30" s="10">
        <f>D12/('1'!D46/10)</f>
        <v>0.69805776108342688</v>
      </c>
      <c r="E30" s="10">
        <f>E12/('1'!E46/10)</f>
        <v>0.63963699206494407</v>
      </c>
      <c r="F30" s="10">
        <f>F12/('1'!F46/10)</f>
        <v>1.2132393482390091</v>
      </c>
      <c r="G30" s="10">
        <f>G12/('1'!G46/10)</f>
        <v>0.28026149230470615</v>
      </c>
      <c r="H30" s="10">
        <f>H12/('1'!H46/10)</f>
        <v>0.932587515888467</v>
      </c>
    </row>
    <row r="31" spans="1:9" x14ac:dyDescent="0.25">
      <c r="A31" s="21" t="s">
        <v>83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opLeftCell="B1" workbookViewId="0">
      <selection activeCell="G4" sqref="G4"/>
    </sheetView>
  </sheetViews>
  <sheetFormatPr defaultRowHeight="15" x14ac:dyDescent="0.25"/>
  <cols>
    <col min="1" max="1" width="16.5703125" bestFit="1" customWidth="1"/>
    <col min="2" max="2" width="13" customWidth="1"/>
    <col min="3" max="3" width="14.28515625" customWidth="1"/>
    <col min="4" max="4" width="15.140625" customWidth="1"/>
    <col min="5" max="5" width="14.140625" customWidth="1"/>
    <col min="6" max="6" width="15.85546875" customWidth="1"/>
  </cols>
  <sheetData>
    <row r="1" spans="1:6" x14ac:dyDescent="0.25">
      <c r="A1" s="1" t="s">
        <v>31</v>
      </c>
    </row>
    <row r="2" spans="1:6" x14ac:dyDescent="0.25">
      <c r="A2" s="1" t="s">
        <v>84</v>
      </c>
    </row>
    <row r="3" spans="1:6" ht="15.75" x14ac:dyDescent="0.25">
      <c r="A3" s="4" t="s">
        <v>51</v>
      </c>
    </row>
    <row r="4" spans="1:6" x14ac:dyDescent="0.25">
      <c r="B4" s="9" t="s">
        <v>88</v>
      </c>
      <c r="C4" s="9" t="s">
        <v>89</v>
      </c>
      <c r="D4" s="9" t="s">
        <v>90</v>
      </c>
      <c r="E4" s="9" t="s">
        <v>88</v>
      </c>
      <c r="F4" s="24" t="s">
        <v>89</v>
      </c>
    </row>
    <row r="5" spans="1:6" ht="15.75" x14ac:dyDescent="0.25">
      <c r="A5" s="1"/>
      <c r="B5" s="23">
        <v>43100</v>
      </c>
      <c r="C5" s="23">
        <v>43190</v>
      </c>
      <c r="D5" s="23">
        <v>43373</v>
      </c>
      <c r="E5" s="23">
        <v>43465</v>
      </c>
      <c r="F5" s="23">
        <v>43555</v>
      </c>
    </row>
    <row r="6" spans="1:6" x14ac:dyDescent="0.25">
      <c r="A6" s="3" t="s">
        <v>85</v>
      </c>
      <c r="B6" s="12">
        <f>'2'!B27/'1'!B23</f>
        <v>2.0141911775270822E-2</v>
      </c>
      <c r="C6" s="12">
        <f>'2'!C27/'1'!C23</f>
        <v>3.6022413057723676E-2</v>
      </c>
      <c r="D6" s="12">
        <f>'2'!D27/'1'!D23</f>
        <v>5.1025353013829716E-3</v>
      </c>
      <c r="E6" s="12">
        <f>'2'!E27/'1'!E23</f>
        <v>1.1110475197019231E-2</v>
      </c>
      <c r="F6" s="12">
        <f>'2'!F27/'1'!F23</f>
        <v>1.7088100138923288E-2</v>
      </c>
    </row>
    <row r="7" spans="1:6" x14ac:dyDescent="0.25">
      <c r="A7" s="3" t="s">
        <v>86</v>
      </c>
      <c r="B7" s="12">
        <f>'2'!B27/'1'!B45</f>
        <v>2.8145065348298411E-2</v>
      </c>
      <c r="C7" s="12">
        <f>'2'!C27/'1'!C45</f>
        <v>4.996679705819556E-2</v>
      </c>
      <c r="D7" s="12">
        <f>'2'!D27/'1'!D45</f>
        <v>9.8431666712406954E-3</v>
      </c>
      <c r="E7" s="12">
        <f>'2'!E27/'1'!E45</f>
        <v>2.1698394218081538E-2</v>
      </c>
      <c r="F7" s="12">
        <f>'2'!F27/'1'!F45</f>
        <v>3.3675246064120395E-2</v>
      </c>
    </row>
    <row r="8" spans="1:6" x14ac:dyDescent="0.25">
      <c r="A8" s="3" t="s">
        <v>43</v>
      </c>
      <c r="B8" s="14">
        <f>'1'!B28/'1'!B45</f>
        <v>0</v>
      </c>
      <c r="C8" s="14">
        <f>'1'!C28/'1'!C45</f>
        <v>6.0622995695189391E-2</v>
      </c>
      <c r="D8" s="14">
        <f>'1'!D28/'1'!D45</f>
        <v>0.48221217436005337</v>
      </c>
      <c r="E8" s="14">
        <f>'1'!E28/'1'!E45</f>
        <v>0.47756260731432648</v>
      </c>
      <c r="F8" s="14">
        <f>'1'!F28/'1'!F45</f>
        <v>0.50164856502692878</v>
      </c>
    </row>
    <row r="9" spans="1:6" x14ac:dyDescent="0.25">
      <c r="A9" s="3" t="s">
        <v>44</v>
      </c>
      <c r="B9" s="12">
        <f>'1'!B12/'1'!B35</f>
        <v>0.81984096186024658</v>
      </c>
      <c r="C9" s="12">
        <f>'1'!C12/'1'!C35</f>
        <v>0.90031010426802316</v>
      </c>
      <c r="D9" s="12">
        <f>'1'!D12/'1'!D35</f>
        <v>0.6980231236206379</v>
      </c>
      <c r="E9" s="12">
        <f>'1'!E12/'1'!E35</f>
        <v>0.72229184068616281</v>
      </c>
      <c r="F9" s="12">
        <f>'1'!F12/'1'!F35</f>
        <v>0.80141503796989844</v>
      </c>
    </row>
    <row r="10" spans="1:6" x14ac:dyDescent="0.25">
      <c r="A10" s="3" t="s">
        <v>45</v>
      </c>
      <c r="B10" s="12">
        <f>'2'!B27/'2'!B5</f>
        <v>0.14499991790826525</v>
      </c>
      <c r="C10" s="12">
        <f>'2'!C27/'2'!C5</f>
        <v>0.16410116060463237</v>
      </c>
      <c r="D10" s="12">
        <f>'2'!D27/'2'!D5</f>
        <v>6.0794891048123266E-2</v>
      </c>
      <c r="E10" s="12">
        <f>'2'!E27/'2'!E5</f>
        <v>7.2085497350317954E-2</v>
      </c>
      <c r="F10" s="12">
        <f>'2'!F27/'2'!F5</f>
        <v>7.326867025271204E-2</v>
      </c>
    </row>
    <row r="11" spans="1:6" x14ac:dyDescent="0.25">
      <c r="A11" t="s">
        <v>46</v>
      </c>
      <c r="B11" s="12">
        <f>'2'!B12/'2'!B5</f>
        <v>0.29832278993383804</v>
      </c>
      <c r="C11" s="12">
        <f>'2'!C12/'2'!C5</f>
        <v>0.32320166985706994</v>
      </c>
      <c r="D11" s="12">
        <f>'2'!D12/'2'!D5</f>
        <v>0.27056286207013214</v>
      </c>
      <c r="E11" s="12">
        <f>'2'!E12/'2'!E5</f>
        <v>0.30049174641457799</v>
      </c>
      <c r="F11" s="12">
        <f>'2'!F12/'2'!F5</f>
        <v>0.28868970808636035</v>
      </c>
    </row>
    <row r="12" spans="1:6" x14ac:dyDescent="0.25">
      <c r="A12" s="3" t="s">
        <v>87</v>
      </c>
      <c r="B12" s="12">
        <f>'2'!B27/('1'!B45+'1'!B28)</f>
        <v>2.8145065348298411E-2</v>
      </c>
      <c r="C12" s="12">
        <f>'2'!C27/('1'!C45+'1'!C28)</f>
        <v>4.7110799276461696E-2</v>
      </c>
      <c r="D12" s="12">
        <f>'2'!D27/('1'!D45+'1'!D28)</f>
        <v>6.6408621123966232E-3</v>
      </c>
      <c r="E12" s="12">
        <f>'2'!E27/('1'!E45+'1'!E28)</f>
        <v>1.4685262140953444E-2</v>
      </c>
      <c r="F12" s="12">
        <f>'2'!F27/('1'!F45+'1'!F28)</f>
        <v>2.2425517426919731E-2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Anik</cp:lastModifiedBy>
  <dcterms:created xsi:type="dcterms:W3CDTF">2018-03-20T04:36:04Z</dcterms:created>
  <dcterms:modified xsi:type="dcterms:W3CDTF">2020-04-12T10:54:38Z</dcterms:modified>
</cp:coreProperties>
</file>