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10470" windowHeight="654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B23" i="2"/>
  <c r="B25" i="2" s="1"/>
  <c r="B16" i="2"/>
  <c r="B10" i="2"/>
  <c r="B47" i="1"/>
  <c r="B55" i="1" s="1"/>
  <c r="B44" i="1"/>
  <c r="B45" i="1" s="1"/>
  <c r="C55" i="1"/>
  <c r="D55" i="1"/>
  <c r="E55" i="1"/>
  <c r="F55" i="1"/>
  <c r="B23" i="1"/>
  <c r="B13" i="1"/>
  <c r="D58" i="1"/>
  <c r="D47" i="1"/>
  <c r="E47" i="1"/>
  <c r="E58" i="1" s="1"/>
  <c r="F47" i="1"/>
  <c r="F58" i="1"/>
  <c r="C58" i="1"/>
  <c r="C47" i="1"/>
  <c r="C44" i="1"/>
  <c r="B58" i="1" l="1"/>
  <c r="F42" i="3"/>
  <c r="C42" i="3"/>
  <c r="D42" i="3"/>
  <c r="E42" i="3"/>
  <c r="B42" i="3"/>
  <c r="C34" i="2"/>
  <c r="D34" i="2"/>
  <c r="E34" i="2"/>
  <c r="F34" i="2"/>
  <c r="B34" i="2"/>
  <c r="C59" i="1"/>
  <c r="D59" i="1"/>
  <c r="E59" i="1"/>
  <c r="F59" i="1"/>
  <c r="B59" i="1"/>
  <c r="C33" i="3" l="1"/>
  <c r="D33" i="3"/>
  <c r="E33" i="3"/>
  <c r="F33" i="3"/>
  <c r="C22" i="3"/>
  <c r="D22" i="3"/>
  <c r="E22" i="3"/>
  <c r="F22" i="3"/>
  <c r="E44" i="1"/>
  <c r="E33" i="1"/>
  <c r="F33" i="1"/>
  <c r="C13" i="3"/>
  <c r="D13" i="3"/>
  <c r="E13" i="3"/>
  <c r="F13" i="3"/>
  <c r="F35" i="3" s="1"/>
  <c r="F38" i="3" s="1"/>
  <c r="B13" i="3"/>
  <c r="D10" i="2"/>
  <c r="D16" i="2" s="1"/>
  <c r="D23" i="2" s="1"/>
  <c r="D25" i="2" s="1"/>
  <c r="E10" i="2"/>
  <c r="E16" i="2" s="1"/>
  <c r="E23" i="2" s="1"/>
  <c r="E25" i="2" s="1"/>
  <c r="F10" i="2"/>
  <c r="F16" i="2" s="1"/>
  <c r="F23" i="2" s="1"/>
  <c r="F25" i="2" s="1"/>
  <c r="C10" i="2"/>
  <c r="C16" i="2" s="1"/>
  <c r="C23" i="2" s="1"/>
  <c r="C25" i="2" s="1"/>
  <c r="C13" i="1"/>
  <c r="D13" i="1"/>
  <c r="E13" i="1"/>
  <c r="F13" i="1"/>
  <c r="D35" i="3" l="1"/>
  <c r="D38" i="3" s="1"/>
  <c r="E35" i="3"/>
  <c r="E38" i="3" s="1"/>
  <c r="C11" i="4"/>
  <c r="D11" i="4"/>
  <c r="E11" i="4"/>
  <c r="F11" i="4"/>
  <c r="B22" i="3" l="1"/>
  <c r="F44" i="1"/>
  <c r="F23" i="1"/>
  <c r="B11" i="4" l="1"/>
  <c r="F9" i="4"/>
  <c r="F8" i="4"/>
  <c r="D41" i="3"/>
  <c r="B41" i="3"/>
  <c r="B35" i="3"/>
  <c r="B38" i="3" s="1"/>
  <c r="F45" i="1"/>
  <c r="F56" i="1" s="1"/>
  <c r="F24" i="1"/>
  <c r="F41" i="3"/>
  <c r="D27" i="2" l="1"/>
  <c r="E27" i="2"/>
  <c r="C27" i="2"/>
  <c r="F27" i="2"/>
  <c r="C8" i="4" l="1"/>
  <c r="D8" i="4"/>
  <c r="E8" i="4"/>
  <c r="C30" i="2"/>
  <c r="C33" i="2" s="1"/>
  <c r="F30" i="2"/>
  <c r="F33" i="2" s="1"/>
  <c r="B27" i="2"/>
  <c r="B33" i="1"/>
  <c r="C10" i="4" l="1"/>
  <c r="C7" i="4"/>
  <c r="F10" i="4"/>
  <c r="F12" i="4"/>
  <c r="F7" i="4"/>
  <c r="F6" i="4"/>
  <c r="C12" i="4"/>
  <c r="B8" i="4"/>
  <c r="B30" i="2"/>
  <c r="B10" i="4" s="1"/>
  <c r="B7" i="4" l="1"/>
  <c r="B12" i="4"/>
  <c r="E30" i="2" l="1"/>
  <c r="E33" i="2" s="1"/>
  <c r="C41" i="3"/>
  <c r="E10" i="4" l="1"/>
  <c r="E7" i="4"/>
  <c r="E12" i="4"/>
  <c r="D30" i="2"/>
  <c r="D33" i="2" s="1"/>
  <c r="C33" i="1"/>
  <c r="C23" i="1"/>
  <c r="E41" i="3"/>
  <c r="D44" i="1"/>
  <c r="D33" i="1"/>
  <c r="D23" i="1"/>
  <c r="E23" i="1"/>
  <c r="D10" i="4" l="1"/>
  <c r="D7" i="4"/>
  <c r="D12" i="4"/>
  <c r="C9" i="4"/>
  <c r="B9" i="4"/>
  <c r="E9" i="4"/>
  <c r="D9" i="4"/>
  <c r="D24" i="1"/>
  <c r="D6" i="4" s="1"/>
  <c r="E24" i="1"/>
  <c r="E6" i="4" s="1"/>
  <c r="C24" i="1"/>
  <c r="C6" i="4" s="1"/>
  <c r="C45" i="1"/>
  <c r="C56" i="1" s="1"/>
  <c r="C35" i="3"/>
  <c r="C38" i="3" s="1"/>
  <c r="E45" i="1"/>
  <c r="E56" i="1" s="1"/>
  <c r="B56" i="1"/>
  <c r="B24" i="1"/>
  <c r="B6" i="4" s="1"/>
  <c r="D45" i="1"/>
  <c r="D56" i="1" s="1"/>
  <c r="B33" i="2" l="1"/>
</calcChain>
</file>

<file path=xl/sharedStrings.xml><?xml version="1.0" encoding="utf-8"?>
<sst xmlns="http://schemas.openxmlformats.org/spreadsheetml/2006/main" count="131" uniqueCount="102">
  <si>
    <t>Inventories</t>
  </si>
  <si>
    <t>Advances,deposit and repayments</t>
  </si>
  <si>
    <t>Share premium</t>
  </si>
  <si>
    <t>Retained earning</t>
  </si>
  <si>
    <t>Deferred tax liability</t>
  </si>
  <si>
    <t>Current tax</t>
  </si>
  <si>
    <t>Deferred tax</t>
  </si>
  <si>
    <t>Dividend paid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</si>
  <si>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</si>
  <si>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</si>
  <si>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</si>
  <si>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</si>
  <si>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</si>
  <si>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</si>
  <si>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</si>
  <si>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</si>
  <si>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Dividend payable</t>
  </si>
  <si>
    <t>Acquisition of property, plant &amp; equipment</t>
  </si>
  <si>
    <t>Long Term Loan (Current Portion)</t>
  </si>
  <si>
    <t>Revaluation Surplus</t>
  </si>
  <si>
    <t>Long term Debt</t>
  </si>
  <si>
    <t>Adminstrative Expenses</t>
  </si>
  <si>
    <t>Financial Expenses</t>
  </si>
  <si>
    <t>Income tax Paid</t>
  </si>
  <si>
    <t>Cash &amp; Cash equivalents</t>
  </si>
  <si>
    <t>Non Current Liabilities</t>
  </si>
  <si>
    <t>ASSETS</t>
  </si>
  <si>
    <t>Q1</t>
  </si>
  <si>
    <t>Q2</t>
  </si>
  <si>
    <t>Q3</t>
  </si>
  <si>
    <t>Q4</t>
  </si>
  <si>
    <t>Q5</t>
  </si>
  <si>
    <t>Property, plant &amp; equipment</t>
  </si>
  <si>
    <t>Intangible assets</t>
  </si>
  <si>
    <t>Investment in associates</t>
  </si>
  <si>
    <t>Materials in transit</t>
  </si>
  <si>
    <t>Accounts receivables</t>
  </si>
  <si>
    <t>Interest receivables</t>
  </si>
  <si>
    <t>Deposit for share</t>
  </si>
  <si>
    <t>Share money deposit</t>
  </si>
  <si>
    <t>Financial liability</t>
  </si>
  <si>
    <t>Accounts payable</t>
  </si>
  <si>
    <t>Provision for tax</t>
  </si>
  <si>
    <t>Others payable</t>
  </si>
  <si>
    <t>IPO fund received</t>
  </si>
  <si>
    <t>Short term loan</t>
  </si>
  <si>
    <t>Liabilities for expenses</t>
  </si>
  <si>
    <t>Gross Profit</t>
  </si>
  <si>
    <t>Selling &amp; distribution expenses</t>
  </si>
  <si>
    <t>Operating Profit</t>
  </si>
  <si>
    <t>Financial income</t>
  </si>
  <si>
    <t>Non-operating income/loss</t>
  </si>
  <si>
    <t>Central fund</t>
  </si>
  <si>
    <t>Collection from Turnover</t>
  </si>
  <si>
    <t>Payment for cost &amp; other expenses</t>
  </si>
  <si>
    <t>Financial expenses</t>
  </si>
  <si>
    <t>Capital work in progress</t>
  </si>
  <si>
    <t>Advance for land &amp; land development</t>
  </si>
  <si>
    <t>Deposits for shares</t>
  </si>
  <si>
    <t>Long term loan</t>
  </si>
  <si>
    <t>Investment realized-SGL</t>
  </si>
  <si>
    <t>Received from machinery sales</t>
  </si>
  <si>
    <t>Dividend income-SGL</t>
  </si>
  <si>
    <t>Capital Gain-SGL</t>
  </si>
  <si>
    <t>SHASHA DENIMS LIMITED</t>
  </si>
  <si>
    <t>Balance Sheet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</si>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</sst>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43" fontId="2" fillId="0" borderId="0" xfId="0" applyNumberFormat="1" applyFont="1"/>
    <xf numFmtId="2" fontId="2" fillId="0" borderId="0" xfId="0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43" fontId="2" fillId="0" borderId="4" xfId="1" applyNumberFormat="1" applyFont="1" applyBorder="1"/>
    <xf numFmtId="164" fontId="2" fillId="0" borderId="0" xfId="1" applyNumberFormat="1" applyFont="1" applyBorder="1"/>
    <xf numFmtId="2" fontId="2" fillId="0" borderId="4" xfId="0" applyNumberFormat="1" applyFont="1" applyBorder="1"/>
    <xf numFmtId="164" fontId="2" fillId="0" borderId="5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2" xfId="1" applyNumberFormat="1" applyFont="1" applyBorder="1" applyAlignment="1"/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2" fillId="0" borderId="0" xfId="1" applyNumberFormat="1" applyFont="1" applyBorder="1" applyAlignment="1"/>
    <xf numFmtId="164" fontId="1" fillId="0" borderId="0" xfId="1" applyNumberFormat="1" applyFont="1" applyBorder="1"/>
    <xf numFmtId="0" fontId="2" fillId="0" borderId="3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15" fontId="2" fillId="0" borderId="0" xfId="0" applyNumberFormat="1" applyFont="1" applyFill="1" applyAlignment="1">
      <alignment horizontal="right"/>
    </xf>
    <xf numFmtId="164" fontId="0" fillId="0" borderId="0" xfId="1" applyNumberFormat="1" applyFont="1" applyFill="1"/>
    <xf numFmtId="164" fontId="2" fillId="0" borderId="3" xfId="1" applyNumberFormat="1" applyFont="1" applyFill="1" applyBorder="1"/>
    <xf numFmtId="164" fontId="2" fillId="0" borderId="0" xfId="1" applyNumberFormat="1" applyFont="1" applyFill="1"/>
    <xf numFmtId="164" fontId="1" fillId="0" borderId="0" xfId="1" applyNumberFormat="1" applyFont="1" applyFill="1"/>
    <xf numFmtId="164" fontId="2" fillId="0" borderId="2" xfId="1" applyNumberFormat="1" applyFont="1" applyFill="1" applyBorder="1"/>
    <xf numFmtId="164" fontId="2" fillId="0" borderId="5" xfId="1" applyNumberFormat="1" applyFont="1" applyFill="1" applyBorder="1"/>
    <xf numFmtId="164" fontId="2" fillId="0" borderId="0" xfId="1" applyNumberFormat="1" applyFont="1" applyFill="1" applyBorder="1"/>
    <xf numFmtId="43" fontId="2" fillId="0" borderId="4" xfId="0" applyNumberFormat="1" applyFont="1" applyFill="1" applyBorder="1"/>
    <xf numFmtId="164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xSplit="1" ySplit="6" topLeftCell="B46" activePane="bottomRight" state="frozen"/>
      <selection pane="topRight" activeCell="B1" sqref="B1"/>
      <selection pane="bottomLeft" activeCell="A5" sqref="A5"/>
      <selection pane="bottomRight" activeCell="B49" sqref="B49"/>
    </sheetView>
  </sheetViews>
  <sheetFormatPr defaultRowHeight="15" x14ac:dyDescent="0.25"/>
  <cols>
    <col min="1" max="1" width="37.42578125" bestFit="1" customWidth="1"/>
    <col min="2" max="2" width="17.5703125" customWidth="1"/>
    <col min="3" max="3" width="15.7109375" style="35" customWidth="1"/>
    <col min="4" max="4" width="15.7109375" customWidth="1"/>
    <col min="5" max="5" width="18" customWidth="1"/>
    <col min="6" max="6" width="17.7109375" customWidth="1"/>
    <col min="7" max="7" width="14.28515625" bestFit="1" customWidth="1"/>
  </cols>
  <sheetData>
    <row r="1" spans="1:7" x14ac:dyDescent="0.25">
      <c r="A1" s="1" t="s">
        <v>64</v>
      </c>
    </row>
    <row r="2" spans="1:7" x14ac:dyDescent="0.25">
      <c r="A2" s="26" t="s">
        <v>65</v>
      </c>
    </row>
    <row r="3" spans="1:7" x14ac:dyDescent="0.25">
      <c r="A3" t="s">
        <v>101</v>
      </c>
    </row>
    <row r="4" spans="1:7" ht="15.75" x14ac:dyDescent="0.25">
      <c r="A4" s="10"/>
      <c r="B4" s="23"/>
      <c r="C4" s="36"/>
      <c r="D4" s="23"/>
      <c r="E4" s="23"/>
      <c r="F4" s="23"/>
    </row>
    <row r="5" spans="1:7" x14ac:dyDescent="0.25">
      <c r="B5" s="8" t="s">
        <v>14</v>
      </c>
      <c r="C5" s="37" t="s">
        <v>13</v>
      </c>
      <c r="D5" s="8" t="s">
        <v>15</v>
      </c>
      <c r="E5" s="8" t="s">
        <v>14</v>
      </c>
      <c r="F5" s="8" t="s">
        <v>13</v>
      </c>
      <c r="G5" s="8"/>
    </row>
    <row r="6" spans="1:7" x14ac:dyDescent="0.25">
      <c r="B6" s="9">
        <v>43100</v>
      </c>
      <c r="C6" s="38">
        <v>43190</v>
      </c>
      <c r="D6" s="9">
        <v>43373</v>
      </c>
      <c r="E6" s="9">
        <v>43465</v>
      </c>
      <c r="F6" s="9">
        <v>43555</v>
      </c>
      <c r="G6" s="9"/>
    </row>
    <row r="7" spans="1:7" x14ac:dyDescent="0.25">
      <c r="A7" s="27" t="s">
        <v>26</v>
      </c>
      <c r="B7" s="4"/>
      <c r="C7" s="39"/>
      <c r="D7" s="4"/>
      <c r="E7" s="4"/>
      <c r="F7" s="4"/>
      <c r="G7" s="4"/>
    </row>
    <row r="8" spans="1:7" x14ac:dyDescent="0.25">
      <c r="A8" s="28" t="s">
        <v>66</v>
      </c>
      <c r="B8" s="4"/>
      <c r="C8" s="39"/>
      <c r="D8" s="4"/>
      <c r="E8" s="4"/>
      <c r="F8" s="4"/>
      <c r="G8" s="4"/>
    </row>
    <row r="9" spans="1:7" x14ac:dyDescent="0.25">
      <c r="A9" t="s">
        <v>32</v>
      </c>
      <c r="B9" s="4">
        <v>3668670768</v>
      </c>
      <c r="C9" s="39">
        <v>3658256996</v>
      </c>
      <c r="D9" s="4">
        <v>4870132584</v>
      </c>
      <c r="E9" s="4">
        <v>4894929358</v>
      </c>
      <c r="F9" s="4">
        <v>4820667977</v>
      </c>
      <c r="G9" s="4"/>
    </row>
    <row r="10" spans="1:7" x14ac:dyDescent="0.25">
      <c r="A10" t="s">
        <v>33</v>
      </c>
      <c r="B10" s="4">
        <v>3312145</v>
      </c>
      <c r="C10" s="39">
        <v>3224983</v>
      </c>
      <c r="D10" s="4">
        <v>4410571</v>
      </c>
      <c r="E10" s="4">
        <v>4297480</v>
      </c>
      <c r="F10" s="4">
        <v>4184388</v>
      </c>
      <c r="G10" s="4"/>
    </row>
    <row r="11" spans="1:7" x14ac:dyDescent="0.25">
      <c r="A11" t="s">
        <v>56</v>
      </c>
      <c r="B11" s="4">
        <v>1313587839</v>
      </c>
      <c r="C11" s="39">
        <v>1364630791</v>
      </c>
      <c r="D11" s="4"/>
      <c r="E11" s="4"/>
      <c r="F11" s="4"/>
      <c r="G11" s="4"/>
    </row>
    <row r="12" spans="1:7" x14ac:dyDescent="0.25">
      <c r="A12" t="s">
        <v>34</v>
      </c>
      <c r="B12" s="4">
        <v>48420189</v>
      </c>
      <c r="C12" s="39">
        <v>48420789</v>
      </c>
      <c r="D12" s="4">
        <v>48120189</v>
      </c>
      <c r="E12" s="4">
        <v>48120189</v>
      </c>
      <c r="F12" s="4">
        <v>30100975</v>
      </c>
      <c r="G12" s="4"/>
    </row>
    <row r="13" spans="1:7" x14ac:dyDescent="0.25">
      <c r="A13" s="1"/>
      <c r="B13" s="18">
        <f>SUM(B9:B12)</f>
        <v>5033990941</v>
      </c>
      <c r="C13" s="40">
        <f t="shared" ref="C13:F13" si="0">SUM(C9:C12)</f>
        <v>5074533559</v>
      </c>
      <c r="D13" s="18">
        <f t="shared" si="0"/>
        <v>4922663344</v>
      </c>
      <c r="E13" s="18">
        <f t="shared" si="0"/>
        <v>4947347027</v>
      </c>
      <c r="F13" s="18">
        <f t="shared" si="0"/>
        <v>4854953340</v>
      </c>
      <c r="G13" s="5"/>
    </row>
    <row r="14" spans="1:7" x14ac:dyDescent="0.25">
      <c r="A14" s="1"/>
      <c r="B14" s="5"/>
      <c r="C14" s="41"/>
      <c r="D14" s="5"/>
      <c r="E14" s="5"/>
      <c r="F14" s="5"/>
      <c r="G14" s="5"/>
    </row>
    <row r="15" spans="1:7" x14ac:dyDescent="0.25">
      <c r="A15" s="28" t="s">
        <v>67</v>
      </c>
      <c r="B15" s="4"/>
      <c r="C15" s="39"/>
      <c r="E15" s="4"/>
      <c r="F15" s="4"/>
      <c r="G15" s="4"/>
    </row>
    <row r="16" spans="1:7" x14ac:dyDescent="0.25">
      <c r="A16" t="s">
        <v>0</v>
      </c>
      <c r="B16" s="4">
        <v>2120037643</v>
      </c>
      <c r="C16" s="39">
        <v>2195858470</v>
      </c>
      <c r="D16" s="4">
        <v>2781603490</v>
      </c>
      <c r="E16" s="4">
        <v>2615805240</v>
      </c>
      <c r="F16" s="4">
        <v>2768620539</v>
      </c>
      <c r="G16" s="4"/>
    </row>
    <row r="17" spans="1:7" x14ac:dyDescent="0.25">
      <c r="A17" t="s">
        <v>35</v>
      </c>
      <c r="B17" s="4">
        <v>84003395</v>
      </c>
      <c r="C17" s="39">
        <v>407876501</v>
      </c>
      <c r="D17" s="4">
        <v>524059977</v>
      </c>
      <c r="E17" s="4">
        <v>82092132</v>
      </c>
      <c r="F17" s="4">
        <v>72531572</v>
      </c>
      <c r="G17" s="4"/>
    </row>
    <row r="18" spans="1:7" x14ac:dyDescent="0.25">
      <c r="A18" s="2" t="s">
        <v>36</v>
      </c>
      <c r="B18" s="12">
        <v>3143272450</v>
      </c>
      <c r="C18" s="42">
        <v>3435597027</v>
      </c>
      <c r="D18" s="12">
        <v>3507207627</v>
      </c>
      <c r="E18" s="12">
        <v>3690797801</v>
      </c>
      <c r="F18" s="12">
        <v>3392437602</v>
      </c>
      <c r="G18" s="4"/>
    </row>
    <row r="19" spans="1:7" x14ac:dyDescent="0.25">
      <c r="A19" t="s">
        <v>37</v>
      </c>
      <c r="B19" s="4"/>
      <c r="C19" s="39">
        <v>0</v>
      </c>
      <c r="D19" s="4">
        <v>705333</v>
      </c>
      <c r="E19" s="4">
        <v>1441429</v>
      </c>
      <c r="F19" s="4">
        <v>0</v>
      </c>
      <c r="G19" s="4"/>
    </row>
    <row r="20" spans="1:7" x14ac:dyDescent="0.25">
      <c r="A20" t="s">
        <v>38</v>
      </c>
      <c r="B20" s="4">
        <v>83029720</v>
      </c>
      <c r="C20" s="39">
        <v>404608748</v>
      </c>
      <c r="D20" s="4">
        <v>373677926</v>
      </c>
      <c r="E20" s="4">
        <v>371323861</v>
      </c>
      <c r="F20" s="4">
        <v>372901570</v>
      </c>
      <c r="G20" s="4"/>
    </row>
    <row r="21" spans="1:7" x14ac:dyDescent="0.25">
      <c r="A21" t="s">
        <v>1</v>
      </c>
      <c r="B21" s="4">
        <v>817126256</v>
      </c>
      <c r="C21" s="39">
        <v>725044872</v>
      </c>
      <c r="D21" s="4">
        <v>792618367</v>
      </c>
      <c r="E21" s="4">
        <v>924546720</v>
      </c>
      <c r="F21" s="4">
        <v>898261954</v>
      </c>
      <c r="G21" s="4"/>
    </row>
    <row r="22" spans="1:7" x14ac:dyDescent="0.25">
      <c r="A22" t="s">
        <v>24</v>
      </c>
      <c r="B22" s="4">
        <v>759734344</v>
      </c>
      <c r="C22" s="39">
        <v>386082402</v>
      </c>
      <c r="D22" s="4">
        <v>213458094</v>
      </c>
      <c r="E22" s="4">
        <v>292752021</v>
      </c>
      <c r="F22" s="4">
        <v>224998006</v>
      </c>
      <c r="G22" s="4"/>
    </row>
    <row r="23" spans="1:7" x14ac:dyDescent="0.25">
      <c r="A23" s="1"/>
      <c r="B23" s="17">
        <f>SUM(B16:B22)</f>
        <v>7007203808</v>
      </c>
      <c r="C23" s="43">
        <f t="shared" ref="C23:F23" si="1">SUM(C16:C22)</f>
        <v>7555068020</v>
      </c>
      <c r="D23" s="17">
        <f>SUM(D16:D22)</f>
        <v>8193330814</v>
      </c>
      <c r="E23" s="17">
        <f t="shared" si="1"/>
        <v>7978759204</v>
      </c>
      <c r="F23" s="17">
        <f t="shared" si="1"/>
        <v>7729751243</v>
      </c>
      <c r="G23" s="5"/>
    </row>
    <row r="24" spans="1:7" ht="15.75" thickBot="1" x14ac:dyDescent="0.3">
      <c r="A24" s="1"/>
      <c r="B24" s="22">
        <f t="shared" ref="B24:F24" si="2">B13+B23</f>
        <v>12041194749</v>
      </c>
      <c r="C24" s="44">
        <f t="shared" si="2"/>
        <v>12629601579</v>
      </c>
      <c r="D24" s="22">
        <f t="shared" si="2"/>
        <v>13115994158</v>
      </c>
      <c r="E24" s="22">
        <f t="shared" si="2"/>
        <v>12926106231</v>
      </c>
      <c r="F24" s="22">
        <f t="shared" si="2"/>
        <v>12584704583</v>
      </c>
      <c r="G24" s="5"/>
    </row>
    <row r="25" spans="1:7" x14ac:dyDescent="0.25">
      <c r="A25" s="1"/>
      <c r="B25" s="20"/>
      <c r="C25" s="45"/>
      <c r="D25" s="20"/>
      <c r="E25" s="20"/>
      <c r="F25" s="20"/>
      <c r="G25" s="5"/>
    </row>
    <row r="26" spans="1:7" ht="15.75" x14ac:dyDescent="0.25">
      <c r="A26" s="29" t="s">
        <v>68</v>
      </c>
      <c r="B26" s="5"/>
      <c r="C26" s="41"/>
      <c r="D26" s="5"/>
      <c r="E26" s="5"/>
      <c r="F26" s="5"/>
      <c r="G26" s="5"/>
    </row>
    <row r="27" spans="1:7" ht="15.75" x14ac:dyDescent="0.25">
      <c r="A27" s="30" t="s">
        <v>69</v>
      </c>
      <c r="B27" s="4"/>
      <c r="C27" s="39"/>
      <c r="D27" s="4"/>
      <c r="E27" s="4"/>
      <c r="F27" s="4"/>
      <c r="G27" s="4"/>
    </row>
    <row r="28" spans="1:7" x14ac:dyDescent="0.25">
      <c r="A28" s="1"/>
      <c r="B28" s="5"/>
      <c r="C28" s="41"/>
      <c r="D28" s="5"/>
      <c r="E28" s="5"/>
      <c r="F28" s="5"/>
      <c r="G28" s="5"/>
    </row>
    <row r="29" spans="1:7" x14ac:dyDescent="0.25">
      <c r="A29" s="28" t="s">
        <v>25</v>
      </c>
      <c r="B29" s="4"/>
      <c r="C29" s="39"/>
      <c r="D29" s="4"/>
      <c r="E29" s="4"/>
      <c r="F29" s="4"/>
      <c r="G29" s="4"/>
    </row>
    <row r="30" spans="1:7" x14ac:dyDescent="0.25">
      <c r="A30" t="s">
        <v>4</v>
      </c>
      <c r="B30" s="4">
        <v>68647872</v>
      </c>
      <c r="C30" s="39">
        <v>68402433</v>
      </c>
      <c r="D30" s="4">
        <v>64901889</v>
      </c>
      <c r="E30" s="4">
        <v>70495373</v>
      </c>
      <c r="F30" s="4">
        <v>76054107</v>
      </c>
      <c r="G30" s="4"/>
    </row>
    <row r="31" spans="1:7" x14ac:dyDescent="0.25">
      <c r="A31" s="2" t="s">
        <v>40</v>
      </c>
      <c r="B31" s="12">
        <v>458800000</v>
      </c>
      <c r="C31" s="42">
        <v>470000000</v>
      </c>
      <c r="D31" s="12">
        <v>481200000</v>
      </c>
      <c r="E31" s="12">
        <v>390800000</v>
      </c>
      <c r="F31" s="12">
        <v>82800000</v>
      </c>
      <c r="G31" s="4"/>
    </row>
    <row r="32" spans="1:7" x14ac:dyDescent="0.25">
      <c r="A32" s="2" t="s">
        <v>20</v>
      </c>
      <c r="B32" s="4">
        <v>331490124</v>
      </c>
      <c r="C32" s="39">
        <v>248533245</v>
      </c>
      <c r="D32" s="4">
        <v>171831125</v>
      </c>
      <c r="E32" s="4">
        <v>202481360</v>
      </c>
      <c r="F32" s="4">
        <v>456705179</v>
      </c>
      <c r="G32" s="4"/>
    </row>
    <row r="33" spans="1:7" x14ac:dyDescent="0.25">
      <c r="A33" s="1"/>
      <c r="B33" s="18">
        <f t="shared" ref="B33:F33" si="3">SUM(B30:B32)</f>
        <v>858937996</v>
      </c>
      <c r="C33" s="40">
        <f t="shared" si="3"/>
        <v>786935678</v>
      </c>
      <c r="D33" s="18">
        <f t="shared" si="3"/>
        <v>717933014</v>
      </c>
      <c r="E33" s="18">
        <f t="shared" si="3"/>
        <v>663776733</v>
      </c>
      <c r="F33" s="18">
        <f t="shared" si="3"/>
        <v>615559286</v>
      </c>
      <c r="G33" s="5"/>
    </row>
    <row r="34" spans="1:7" x14ac:dyDescent="0.25">
      <c r="A34" s="1"/>
      <c r="B34" s="5"/>
      <c r="C34" s="41"/>
      <c r="D34" s="5"/>
      <c r="E34" s="5"/>
      <c r="F34" s="5"/>
      <c r="G34" s="5"/>
    </row>
    <row r="35" spans="1:7" x14ac:dyDescent="0.25">
      <c r="A35" s="28" t="s">
        <v>72</v>
      </c>
      <c r="B35" s="4"/>
      <c r="C35" s="39"/>
      <c r="D35" s="4"/>
      <c r="E35" s="4"/>
      <c r="F35" s="4"/>
      <c r="G35" s="4"/>
    </row>
    <row r="36" spans="1:7" x14ac:dyDescent="0.25">
      <c r="A36" t="s">
        <v>18</v>
      </c>
      <c r="B36" s="4">
        <v>0</v>
      </c>
      <c r="C36" s="39"/>
      <c r="D36" s="4">
        <v>0</v>
      </c>
      <c r="E36" s="4">
        <v>0</v>
      </c>
      <c r="F36" s="4"/>
      <c r="G36" s="4"/>
    </row>
    <row r="37" spans="1:7" x14ac:dyDescent="0.25">
      <c r="A37" t="s">
        <v>41</v>
      </c>
      <c r="B37" s="4">
        <v>25440184</v>
      </c>
      <c r="C37" s="39">
        <v>33770795</v>
      </c>
      <c r="D37" s="4">
        <v>2555980190</v>
      </c>
      <c r="E37" s="4">
        <v>2228358603</v>
      </c>
      <c r="F37" s="4">
        <v>1670440112</v>
      </c>
      <c r="G37" s="4"/>
    </row>
    <row r="38" spans="1:7" x14ac:dyDescent="0.25">
      <c r="A38" s="2" t="s">
        <v>46</v>
      </c>
      <c r="B38" s="4">
        <v>89946385</v>
      </c>
      <c r="C38" s="39">
        <v>112972067</v>
      </c>
      <c r="D38" s="4">
        <v>205038685</v>
      </c>
      <c r="E38" s="4">
        <v>204995969</v>
      </c>
      <c r="F38" s="4">
        <v>186238928</v>
      </c>
      <c r="G38" s="4"/>
    </row>
    <row r="39" spans="1:7" x14ac:dyDescent="0.25">
      <c r="A39" t="s">
        <v>42</v>
      </c>
      <c r="B39" s="4">
        <v>272720649</v>
      </c>
      <c r="C39" s="39">
        <v>291900912</v>
      </c>
      <c r="D39" s="4">
        <v>185577126</v>
      </c>
      <c r="E39" s="4">
        <v>172189960</v>
      </c>
      <c r="F39" s="4">
        <v>173488940</v>
      </c>
      <c r="G39" s="4"/>
    </row>
    <row r="40" spans="1:7" x14ac:dyDescent="0.25">
      <c r="A40" t="s">
        <v>43</v>
      </c>
      <c r="B40" s="4"/>
      <c r="C40" s="39"/>
      <c r="D40" s="4">
        <v>13000000</v>
      </c>
      <c r="E40" s="4">
        <v>13000000</v>
      </c>
      <c r="F40" s="4">
        <v>13000000</v>
      </c>
      <c r="G40" s="4"/>
    </row>
    <row r="41" spans="1:7" x14ac:dyDescent="0.25">
      <c r="A41" t="s">
        <v>16</v>
      </c>
      <c r="B41" s="4"/>
      <c r="C41" s="39"/>
      <c r="D41" s="4">
        <v>0</v>
      </c>
      <c r="E41" s="4">
        <v>179332331</v>
      </c>
      <c r="F41" s="4">
        <v>0</v>
      </c>
      <c r="G41" s="4"/>
    </row>
    <row r="42" spans="1:7" x14ac:dyDescent="0.25">
      <c r="A42" t="s">
        <v>44</v>
      </c>
      <c r="B42" s="4">
        <v>3436928</v>
      </c>
      <c r="C42" s="39">
        <v>3436928</v>
      </c>
      <c r="D42" s="4">
        <v>3436928</v>
      </c>
      <c r="E42" s="4">
        <v>3436928</v>
      </c>
      <c r="F42" s="4">
        <v>3436928</v>
      </c>
      <c r="G42" s="4"/>
    </row>
    <row r="43" spans="1:7" x14ac:dyDescent="0.25">
      <c r="A43" t="s">
        <v>45</v>
      </c>
      <c r="B43" s="4">
        <v>5097211533</v>
      </c>
      <c r="C43" s="39">
        <v>5552462793</v>
      </c>
      <c r="D43" s="4">
        <v>3261971274</v>
      </c>
      <c r="E43" s="4">
        <v>3412329224</v>
      </c>
      <c r="F43" s="4">
        <v>3661430389</v>
      </c>
      <c r="G43" s="4"/>
    </row>
    <row r="44" spans="1:7" x14ac:dyDescent="0.25">
      <c r="A44" s="1"/>
      <c r="B44" s="17">
        <f>SUM(B36:B43)</f>
        <v>5488755679</v>
      </c>
      <c r="C44" s="43">
        <f>SUM(C36:C43)</f>
        <v>5994543495</v>
      </c>
      <c r="D44" s="17">
        <f>SUM(D36:D43)</f>
        <v>6225004203</v>
      </c>
      <c r="E44" s="17">
        <f>SUM(E36:E43)</f>
        <v>6213643015</v>
      </c>
      <c r="F44" s="17">
        <f>SUM(F36:F43)</f>
        <v>5708035297</v>
      </c>
      <c r="G44" s="5"/>
    </row>
    <row r="45" spans="1:7" x14ac:dyDescent="0.25">
      <c r="A45" s="1"/>
      <c r="B45" s="18">
        <f>B33+B44</f>
        <v>6347693675</v>
      </c>
      <c r="C45" s="40">
        <f>C33+C44</f>
        <v>6781479173</v>
      </c>
      <c r="D45" s="18">
        <f>D33+D44</f>
        <v>6942937217</v>
      </c>
      <c r="E45" s="18">
        <f>E33+E44</f>
        <v>6877419748</v>
      </c>
      <c r="F45" s="18">
        <f>F33+F44</f>
        <v>6323594583</v>
      </c>
      <c r="G45" s="5"/>
    </row>
    <row r="46" spans="1:7" x14ac:dyDescent="0.25">
      <c r="A46" s="1"/>
      <c r="B46" s="20"/>
      <c r="C46" s="45"/>
      <c r="D46" s="20"/>
      <c r="E46" s="20"/>
      <c r="F46" s="20"/>
      <c r="G46" s="5"/>
    </row>
    <row r="47" spans="1:7" x14ac:dyDescent="0.25">
      <c r="A47" s="28" t="s">
        <v>70</v>
      </c>
      <c r="B47" s="41">
        <f>SUM(B48:B52)</f>
        <v>5493324567</v>
      </c>
      <c r="C47" s="41">
        <f>SUM(C48:C52)</f>
        <v>5647329685</v>
      </c>
      <c r="D47" s="41">
        <f t="shared" ref="D47:F47" si="4">SUM(D48:D52)</f>
        <v>6159385544</v>
      </c>
      <c r="E47" s="41">
        <f t="shared" si="4"/>
        <v>6034526395</v>
      </c>
      <c r="F47" s="41">
        <f t="shared" si="4"/>
        <v>6241962235</v>
      </c>
      <c r="G47" s="4"/>
    </row>
    <row r="48" spans="1:7" x14ac:dyDescent="0.25">
      <c r="A48" t="s">
        <v>12</v>
      </c>
      <c r="B48" s="4">
        <v>1195548870</v>
      </c>
      <c r="C48" s="39">
        <v>1195548870</v>
      </c>
      <c r="D48" s="4">
        <v>1195548870</v>
      </c>
      <c r="E48" s="4">
        <v>1279237290</v>
      </c>
      <c r="F48" s="4">
        <v>1279237290</v>
      </c>
      <c r="G48" s="4"/>
    </row>
    <row r="49" spans="1:7" x14ac:dyDescent="0.25">
      <c r="A49" t="s">
        <v>2</v>
      </c>
      <c r="B49" s="4">
        <v>1250000000</v>
      </c>
      <c r="C49" s="39">
        <v>1250000000</v>
      </c>
      <c r="D49" s="4">
        <v>1250000000</v>
      </c>
      <c r="E49" s="4">
        <v>1250000000</v>
      </c>
      <c r="F49" s="4">
        <v>1250000000</v>
      </c>
      <c r="G49" s="4"/>
    </row>
    <row r="50" spans="1:7" x14ac:dyDescent="0.25">
      <c r="A50" t="s">
        <v>39</v>
      </c>
      <c r="B50" s="4">
        <v>8000000</v>
      </c>
      <c r="C50" s="39">
        <v>13000000</v>
      </c>
      <c r="D50" s="4">
        <v>284187933</v>
      </c>
      <c r="E50" s="4">
        <v>284187933</v>
      </c>
      <c r="F50" s="4">
        <v>284187933</v>
      </c>
      <c r="G50" s="4"/>
    </row>
    <row r="51" spans="1:7" x14ac:dyDescent="0.25">
      <c r="A51" t="s">
        <v>3</v>
      </c>
      <c r="B51" s="4">
        <v>2165882575</v>
      </c>
      <c r="C51" s="39">
        <v>2314887093</v>
      </c>
      <c r="D51" s="4">
        <v>2555742081</v>
      </c>
      <c r="E51" s="4">
        <v>2347194512</v>
      </c>
      <c r="F51" s="4">
        <v>2554630352</v>
      </c>
    </row>
    <row r="52" spans="1:7" x14ac:dyDescent="0.25">
      <c r="A52" t="s">
        <v>19</v>
      </c>
      <c r="B52" s="4">
        <v>873893122</v>
      </c>
      <c r="C52" s="39">
        <v>873893722</v>
      </c>
      <c r="D52" s="4">
        <v>873906660</v>
      </c>
      <c r="E52" s="4">
        <v>873906660</v>
      </c>
      <c r="F52" s="4">
        <v>873906660</v>
      </c>
      <c r="G52" s="4"/>
    </row>
    <row r="53" spans="1:7" x14ac:dyDescent="0.25">
      <c r="B53" s="4"/>
      <c r="C53" s="39"/>
      <c r="D53" s="4"/>
      <c r="E53" s="4"/>
      <c r="F53" s="4"/>
      <c r="G53" s="4"/>
    </row>
    <row r="54" spans="1:7" x14ac:dyDescent="0.25">
      <c r="A54" s="28" t="s">
        <v>71</v>
      </c>
      <c r="B54" s="4">
        <v>200176507</v>
      </c>
      <c r="C54" s="39">
        <v>200793678</v>
      </c>
      <c r="D54" s="4">
        <v>13671397</v>
      </c>
      <c r="E54" s="4">
        <v>14160088</v>
      </c>
      <c r="F54" s="4">
        <v>19147765</v>
      </c>
      <c r="G54" s="4"/>
    </row>
    <row r="55" spans="1:7" x14ac:dyDescent="0.25">
      <c r="A55" s="1"/>
      <c r="B55" s="18">
        <f>B54+B47</f>
        <v>5693501074</v>
      </c>
      <c r="C55" s="18">
        <f t="shared" ref="C55:F55" si="5">C54+C47</f>
        <v>5848123363</v>
      </c>
      <c r="D55" s="18">
        <f t="shared" si="5"/>
        <v>6173056941</v>
      </c>
      <c r="E55" s="18">
        <f t="shared" si="5"/>
        <v>6048686483</v>
      </c>
      <c r="F55" s="18">
        <f t="shared" si="5"/>
        <v>6261110000</v>
      </c>
      <c r="G55" s="5"/>
    </row>
    <row r="56" spans="1:7" ht="15.75" thickBot="1" x14ac:dyDescent="0.3">
      <c r="A56" s="1"/>
      <c r="B56" s="22">
        <f>B55+B45</f>
        <v>12041194749</v>
      </c>
      <c r="C56" s="44">
        <f>C55+C45</f>
        <v>12629602536</v>
      </c>
      <c r="D56" s="22">
        <f>D55+D45</f>
        <v>13115994158</v>
      </c>
      <c r="E56" s="22">
        <f>E55+E45</f>
        <v>12926106231</v>
      </c>
      <c r="F56" s="22">
        <f>F55+F45</f>
        <v>12584704583</v>
      </c>
      <c r="G56" s="5"/>
    </row>
    <row r="57" spans="1:7" x14ac:dyDescent="0.25">
      <c r="B57" s="4"/>
      <c r="C57" s="39"/>
      <c r="D57" s="4"/>
      <c r="E57" s="4"/>
      <c r="F57" s="4"/>
      <c r="G57" s="4"/>
    </row>
    <row r="58" spans="1:7" s="1" customFormat="1" x14ac:dyDescent="0.25">
      <c r="A58" s="13" t="s">
        <v>73</v>
      </c>
      <c r="B58" s="46">
        <f>B47/(B48/10)</f>
        <v>45.948139008320084</v>
      </c>
      <c r="C58" s="46">
        <f>C47/(C48/10)</f>
        <v>47.236293109456916</v>
      </c>
      <c r="D58" s="46">
        <f>D47/(D48/10)</f>
        <v>51.519312163291161</v>
      </c>
      <c r="E58" s="46">
        <f t="shared" ref="E58:F58" si="6">E47/(E48/10)</f>
        <v>47.172846212136292</v>
      </c>
      <c r="F58" s="46">
        <f t="shared" si="6"/>
        <v>48.794404945778275</v>
      </c>
      <c r="G58" s="15"/>
    </row>
    <row r="59" spans="1:7" x14ac:dyDescent="0.25">
      <c r="A59" s="13" t="s">
        <v>74</v>
      </c>
      <c r="B59" s="31">
        <f>B48/10</f>
        <v>119554887</v>
      </c>
      <c r="C59" s="47">
        <f t="shared" ref="C59:F59" si="7">C48/10</f>
        <v>119554887</v>
      </c>
      <c r="D59" s="31">
        <f t="shared" si="7"/>
        <v>119554887</v>
      </c>
      <c r="E59" s="31">
        <f t="shared" si="7"/>
        <v>127923729</v>
      </c>
      <c r="F59" s="31">
        <f t="shared" si="7"/>
        <v>127923729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xSplit="1" ySplit="6" topLeftCell="B25" activePane="bottomRight" state="frozen"/>
      <selection pane="topRight" activeCell="B1" sqref="B1"/>
      <selection pane="bottomLeft" activeCell="A4" sqref="A4"/>
      <selection pane="bottomRight" activeCell="B21" sqref="B21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5" width="14.28515625" bestFit="1" customWidth="1"/>
    <col min="6" max="6" width="13.85546875" customWidth="1"/>
  </cols>
  <sheetData>
    <row r="1" spans="1:6" x14ac:dyDescent="0.25">
      <c r="A1" s="1" t="s">
        <v>64</v>
      </c>
    </row>
    <row r="2" spans="1:6" ht="17.25" customHeight="1" x14ac:dyDescent="0.25">
      <c r="A2" s="26" t="s">
        <v>75</v>
      </c>
    </row>
    <row r="3" spans="1:6" ht="17.25" customHeight="1" x14ac:dyDescent="0.25">
      <c r="A3" t="s">
        <v>101</v>
      </c>
    </row>
    <row r="4" spans="1:6" ht="17.25" customHeight="1" x14ac:dyDescent="0.25">
      <c r="B4" s="23" t="s">
        <v>27</v>
      </c>
      <c r="C4" s="23" t="s">
        <v>28</v>
      </c>
      <c r="D4" s="23" t="s">
        <v>29</v>
      </c>
      <c r="E4" s="23" t="s">
        <v>30</v>
      </c>
      <c r="F4" s="23" t="s">
        <v>31</v>
      </c>
    </row>
    <row r="5" spans="1:6" x14ac:dyDescent="0.25">
      <c r="B5" s="8" t="s">
        <v>14</v>
      </c>
      <c r="C5" s="8" t="s">
        <v>13</v>
      </c>
      <c r="D5" s="8" t="s">
        <v>15</v>
      </c>
      <c r="E5" s="8" t="s">
        <v>14</v>
      </c>
      <c r="F5" s="8" t="s">
        <v>13</v>
      </c>
    </row>
    <row r="6" spans="1: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</row>
    <row r="7" spans="1:6" x14ac:dyDescent="0.25">
      <c r="B7" s="9"/>
      <c r="C7" s="9"/>
      <c r="D7" s="9"/>
      <c r="E7" s="9"/>
      <c r="F7" s="9"/>
    </row>
    <row r="8" spans="1:6" x14ac:dyDescent="0.25">
      <c r="A8" s="13" t="s">
        <v>76</v>
      </c>
      <c r="B8" s="4">
        <v>3611207466</v>
      </c>
      <c r="C8" s="4">
        <v>5778912063</v>
      </c>
      <c r="D8" s="4">
        <v>2197789572</v>
      </c>
      <c r="E8" s="4">
        <v>4335130170</v>
      </c>
      <c r="F8" s="4">
        <v>6192962274</v>
      </c>
    </row>
    <row r="9" spans="1:6" x14ac:dyDescent="0.25">
      <c r="A9" t="s">
        <v>77</v>
      </c>
      <c r="B9" s="4">
        <v>2977073050</v>
      </c>
      <c r="C9" s="4">
        <v>4823387786</v>
      </c>
      <c r="D9" s="4">
        <v>1799780367</v>
      </c>
      <c r="E9" s="4">
        <v>3704462465</v>
      </c>
      <c r="F9" s="4">
        <v>5304587735</v>
      </c>
    </row>
    <row r="10" spans="1:6" s="2" customFormat="1" x14ac:dyDescent="0.25">
      <c r="A10" s="13" t="s">
        <v>47</v>
      </c>
      <c r="B10" s="25">
        <f>B8-B9</f>
        <v>634134416</v>
      </c>
      <c r="C10" s="25">
        <f t="shared" ref="C10" si="0">C8-C9</f>
        <v>955524277</v>
      </c>
      <c r="D10" s="25">
        <f t="shared" ref="D10" si="1">D8-D9</f>
        <v>398009205</v>
      </c>
      <c r="E10" s="25">
        <f t="shared" ref="E10" si="2">E8-E9</f>
        <v>630667705</v>
      </c>
      <c r="F10" s="25">
        <f t="shared" ref="F10" si="3">F8-F9</f>
        <v>888374539</v>
      </c>
    </row>
    <row r="11" spans="1:6" s="2" customFormat="1" x14ac:dyDescent="0.25">
      <c r="A11" s="26"/>
      <c r="B11" s="32"/>
      <c r="C11" s="32"/>
      <c r="D11" s="32"/>
      <c r="E11" s="32"/>
      <c r="F11" s="32"/>
    </row>
    <row r="12" spans="1:6" s="2" customFormat="1" x14ac:dyDescent="0.25">
      <c r="A12" s="13" t="s">
        <v>78</v>
      </c>
      <c r="B12" s="32"/>
      <c r="C12" s="32"/>
      <c r="D12" s="32"/>
      <c r="E12" s="32"/>
      <c r="F12" s="32"/>
    </row>
    <row r="13" spans="1:6" s="2" customFormat="1" x14ac:dyDescent="0.25">
      <c r="A13" s="11" t="s">
        <v>21</v>
      </c>
      <c r="B13" s="12">
        <v>96822229</v>
      </c>
      <c r="C13" s="12">
        <v>145257718</v>
      </c>
      <c r="D13" s="12">
        <v>47177267</v>
      </c>
      <c r="E13" s="12">
        <v>92467354</v>
      </c>
      <c r="F13" s="12">
        <v>144816869</v>
      </c>
    </row>
    <row r="14" spans="1:6" s="2" customFormat="1" x14ac:dyDescent="0.25">
      <c r="A14" s="11" t="s">
        <v>48</v>
      </c>
      <c r="B14" s="12">
        <v>22576976</v>
      </c>
      <c r="C14" s="12">
        <v>38741673</v>
      </c>
      <c r="D14" s="12">
        <v>13738556</v>
      </c>
      <c r="E14" s="12">
        <v>28760304</v>
      </c>
      <c r="F14" s="12">
        <v>39755857</v>
      </c>
    </row>
    <row r="15" spans="1:6" s="2" customFormat="1" x14ac:dyDescent="0.25">
      <c r="A15" s="11"/>
      <c r="B15" s="12"/>
      <c r="C15" s="12"/>
      <c r="D15" s="12"/>
      <c r="E15" s="12"/>
      <c r="F15" s="12"/>
    </row>
    <row r="16" spans="1:6" s="2" customFormat="1" x14ac:dyDescent="0.25">
      <c r="A16" s="13" t="s">
        <v>49</v>
      </c>
      <c r="B16" s="17">
        <f>B10-B13-B14</f>
        <v>514735211</v>
      </c>
      <c r="C16" s="17">
        <f>C10-C13-C14</f>
        <v>771524886</v>
      </c>
      <c r="D16" s="17">
        <f t="shared" ref="D16:F16" si="4">D10-D13-D14</f>
        <v>337093382</v>
      </c>
      <c r="E16" s="17">
        <f t="shared" si="4"/>
        <v>509440047</v>
      </c>
      <c r="F16" s="17">
        <f t="shared" si="4"/>
        <v>703801813</v>
      </c>
    </row>
    <row r="17" spans="1:7" s="2" customFormat="1" x14ac:dyDescent="0.25">
      <c r="A17" s="34" t="s">
        <v>79</v>
      </c>
      <c r="B17" s="33"/>
      <c r="C17" s="20"/>
      <c r="D17" s="20"/>
      <c r="E17" s="20"/>
      <c r="F17" s="20"/>
    </row>
    <row r="18" spans="1:7" s="2" customFormat="1" x14ac:dyDescent="0.25">
      <c r="A18" s="11" t="s">
        <v>50</v>
      </c>
      <c r="B18" s="12">
        <v>7076264</v>
      </c>
      <c r="C18" s="12">
        <v>11180228</v>
      </c>
      <c r="D18" s="12">
        <v>1040833</v>
      </c>
      <c r="E18" s="12">
        <v>2755851</v>
      </c>
      <c r="F18" s="12">
        <v>1919819</v>
      </c>
    </row>
    <row r="19" spans="1:7" s="2" customFormat="1" x14ac:dyDescent="0.25">
      <c r="A19" s="11" t="s">
        <v>22</v>
      </c>
      <c r="B19" s="12">
        <v>192347208</v>
      </c>
      <c r="C19" s="12">
        <v>286776273</v>
      </c>
      <c r="D19" s="12">
        <v>97207903</v>
      </c>
      <c r="E19" s="12">
        <v>218893435</v>
      </c>
      <c r="F19" s="12">
        <v>316414649</v>
      </c>
    </row>
    <row r="20" spans="1:7" s="2" customFormat="1" x14ac:dyDescent="0.25">
      <c r="A20" s="11" t="s">
        <v>51</v>
      </c>
      <c r="B20" s="12">
        <v>7216867</v>
      </c>
      <c r="C20" s="12">
        <v>9396282</v>
      </c>
      <c r="D20" s="12">
        <v>-3061293</v>
      </c>
      <c r="E20" s="12">
        <v>1816159</v>
      </c>
      <c r="F20" s="12">
        <v>128193458</v>
      </c>
    </row>
    <row r="21" spans="1:7" s="2" customFormat="1" x14ac:dyDescent="0.25">
      <c r="A21" s="2" t="s">
        <v>52</v>
      </c>
      <c r="B21" s="12"/>
      <c r="C21" s="12">
        <v>188135</v>
      </c>
      <c r="D21" s="12">
        <v>64509</v>
      </c>
      <c r="E21" s="12">
        <v>149922</v>
      </c>
      <c r="F21" s="12">
        <v>250508</v>
      </c>
    </row>
    <row r="22" spans="1:7" s="2" customFormat="1" x14ac:dyDescent="0.25">
      <c r="B22" s="12"/>
      <c r="C22" s="12"/>
      <c r="D22" s="12"/>
      <c r="E22" s="12"/>
      <c r="F22" s="12"/>
    </row>
    <row r="23" spans="1:7" x14ac:dyDescent="0.25">
      <c r="A23" s="13" t="s">
        <v>80</v>
      </c>
      <c r="B23" s="17">
        <f>B16+B18-B19+B20-B21</f>
        <v>336681134</v>
      </c>
      <c r="C23" s="17">
        <f>C16+C18-C19+C20-C21</f>
        <v>505136988</v>
      </c>
      <c r="D23" s="17">
        <f>D16+D18-D19+D20-D21</f>
        <v>237800510</v>
      </c>
      <c r="E23" s="17">
        <f>E16+E18-E19+E20-E21</f>
        <v>294968700</v>
      </c>
      <c r="F23" s="17">
        <f>F16+F18-F19+F20-F21</f>
        <v>517249933</v>
      </c>
      <c r="G23" s="17"/>
    </row>
    <row r="24" spans="1:7" x14ac:dyDescent="0.25">
      <c r="A24" t="s">
        <v>81</v>
      </c>
      <c r="B24" s="4">
        <v>97873</v>
      </c>
      <c r="C24" s="4">
        <v>0</v>
      </c>
      <c r="D24" s="4">
        <v>0</v>
      </c>
      <c r="E24" s="4">
        <v>0</v>
      </c>
      <c r="F24" s="4"/>
    </row>
    <row r="25" spans="1:7" x14ac:dyDescent="0.25">
      <c r="A25" s="13" t="s">
        <v>82</v>
      </c>
      <c r="B25" s="17">
        <f>B23-B24</f>
        <v>336583261</v>
      </c>
      <c r="C25" s="17">
        <f t="shared" ref="C25:F25" si="5">C23-C24</f>
        <v>505136988</v>
      </c>
      <c r="D25" s="17">
        <f t="shared" si="5"/>
        <v>237800510</v>
      </c>
      <c r="E25" s="17">
        <f t="shared" si="5"/>
        <v>294968700</v>
      </c>
      <c r="F25" s="17">
        <f t="shared" si="5"/>
        <v>517249933</v>
      </c>
    </row>
    <row r="26" spans="1:7" x14ac:dyDescent="0.25">
      <c r="A26" s="26"/>
      <c r="B26" s="20"/>
      <c r="C26" s="20"/>
      <c r="D26" s="20"/>
      <c r="E26" s="20"/>
      <c r="F26" s="20"/>
    </row>
    <row r="27" spans="1:7" x14ac:dyDescent="0.25">
      <c r="A27" s="28" t="s">
        <v>83</v>
      </c>
      <c r="B27" s="5">
        <f>SUM(B28:B29)</f>
        <v>48179625</v>
      </c>
      <c r="C27" s="5">
        <f>SUM(C28:C29)</f>
        <v>67112019</v>
      </c>
      <c r="D27" s="5">
        <f t="shared" ref="D27:F27" si="6">SUM(D28:D29)</f>
        <v>18458399</v>
      </c>
      <c r="E27" s="5">
        <f t="shared" si="6"/>
        <v>20664717</v>
      </c>
      <c r="F27" s="5">
        <f t="shared" si="6"/>
        <v>30522431</v>
      </c>
    </row>
    <row r="28" spans="1:7" x14ac:dyDescent="0.25">
      <c r="A28" s="11" t="s">
        <v>5</v>
      </c>
      <c r="B28" s="4">
        <v>48602011</v>
      </c>
      <c r="C28" s="4">
        <v>67779844</v>
      </c>
      <c r="D28" s="4">
        <v>22102035</v>
      </c>
      <c r="E28" s="4">
        <v>18714869</v>
      </c>
      <c r="F28" s="4">
        <v>23013849</v>
      </c>
    </row>
    <row r="29" spans="1:7" x14ac:dyDescent="0.25">
      <c r="A29" s="11" t="s">
        <v>6</v>
      </c>
      <c r="B29" s="4">
        <v>-422386</v>
      </c>
      <c r="C29" s="4">
        <v>-667825</v>
      </c>
      <c r="D29" s="4">
        <v>-3643636</v>
      </c>
      <c r="E29" s="4">
        <v>1949848</v>
      </c>
      <c r="F29" s="4">
        <v>7508582</v>
      </c>
    </row>
    <row r="30" spans="1:7" x14ac:dyDescent="0.25">
      <c r="A30" s="13" t="s">
        <v>84</v>
      </c>
      <c r="B30" s="18">
        <f>B25-B27</f>
        <v>288403636</v>
      </c>
      <c r="C30" s="18">
        <f>C25-C27</f>
        <v>438024969</v>
      </c>
      <c r="D30" s="18">
        <f t="shared" ref="D30:F30" si="7">D25-D27</f>
        <v>219342111</v>
      </c>
      <c r="E30" s="18">
        <f t="shared" si="7"/>
        <v>274303983</v>
      </c>
      <c r="F30" s="18">
        <f t="shared" si="7"/>
        <v>486727502</v>
      </c>
      <c r="G30" s="5"/>
    </row>
    <row r="31" spans="1:7" x14ac:dyDescent="0.25">
      <c r="A31" s="26"/>
      <c r="B31" s="4"/>
      <c r="C31" s="4"/>
      <c r="D31" s="4"/>
      <c r="E31" s="4"/>
      <c r="F31" s="4"/>
    </row>
    <row r="32" spans="1:7" x14ac:dyDescent="0.25">
      <c r="A32" s="1"/>
      <c r="B32" s="4"/>
      <c r="C32" s="4"/>
      <c r="D32" s="4"/>
      <c r="E32" s="3"/>
      <c r="F32" s="4"/>
    </row>
    <row r="33" spans="1:6" s="1" customFormat="1" x14ac:dyDescent="0.25">
      <c r="A33" s="13" t="s">
        <v>85</v>
      </c>
      <c r="B33" s="19">
        <f>B30/('1'!B48/10)</f>
        <v>2.4123115602961507</v>
      </c>
      <c r="C33" s="19">
        <f>C30/('1'!C48/10)</f>
        <v>3.6637981097334817</v>
      </c>
      <c r="D33" s="19">
        <f>D30/('1'!D48/10)</f>
        <v>1.8346561692622403</v>
      </c>
      <c r="E33" s="19">
        <f>E30/('1'!E48/10)</f>
        <v>2.1442775718334479</v>
      </c>
      <c r="F33" s="19">
        <f>F30/('1'!F48/10)</f>
        <v>3.8048257802115821</v>
      </c>
    </row>
    <row r="34" spans="1:6" x14ac:dyDescent="0.25">
      <c r="A34" s="34" t="s">
        <v>86</v>
      </c>
      <c r="B34">
        <f>'1'!B48/10</f>
        <v>119554887</v>
      </c>
      <c r="C34">
        <f>'1'!C48/10</f>
        <v>119554887</v>
      </c>
      <c r="D34">
        <f>'1'!D48/10</f>
        <v>119554887</v>
      </c>
      <c r="E34">
        <f>'1'!E48/10</f>
        <v>127923729</v>
      </c>
      <c r="F34">
        <f>'1'!F48/10</f>
        <v>127923729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xSplit="1" ySplit="6" topLeftCell="B34" activePane="bottomRight" state="frozen"/>
      <selection pane="topRight" activeCell="B1" sqref="B1"/>
      <selection pane="bottomLeft" activeCell="A4" sqref="A4"/>
      <selection pane="bottomRight" activeCell="D49" sqref="D49"/>
    </sheetView>
  </sheetViews>
  <sheetFormatPr defaultRowHeight="15" x14ac:dyDescent="0.25"/>
  <cols>
    <col min="1" max="1" width="43.28515625" customWidth="1"/>
    <col min="2" max="2" width="15.42578125" customWidth="1"/>
    <col min="3" max="4" width="17.7109375" customWidth="1"/>
    <col min="5" max="5" width="17.140625" customWidth="1"/>
    <col min="6" max="6" width="16.5703125" customWidth="1"/>
    <col min="9" max="9" width="16" bestFit="1" customWidth="1"/>
  </cols>
  <sheetData>
    <row r="1" spans="1:7" x14ac:dyDescent="0.25">
      <c r="A1" s="1" t="s">
        <v>64</v>
      </c>
    </row>
    <row r="2" spans="1:7" x14ac:dyDescent="0.25">
      <c r="A2" s="26" t="s">
        <v>87</v>
      </c>
    </row>
    <row r="3" spans="1:7" x14ac:dyDescent="0.25">
      <c r="A3" t="s">
        <v>101</v>
      </c>
    </row>
    <row r="4" spans="1:7" x14ac:dyDescent="0.25">
      <c r="B4" s="24"/>
      <c r="C4" s="24"/>
      <c r="D4" s="24"/>
      <c r="E4" s="24"/>
      <c r="F4" s="24"/>
    </row>
    <row r="5" spans="1:7" x14ac:dyDescent="0.25">
      <c r="B5" s="8" t="s">
        <v>14</v>
      </c>
      <c r="C5" s="8" t="s">
        <v>13</v>
      </c>
      <c r="D5" s="8" t="s">
        <v>15</v>
      </c>
      <c r="E5" s="8" t="s">
        <v>14</v>
      </c>
      <c r="F5" s="8" t="s">
        <v>13</v>
      </c>
    </row>
    <row r="6" spans="1:7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</row>
    <row r="7" spans="1:7" x14ac:dyDescent="0.25">
      <c r="A7" s="13" t="s">
        <v>88</v>
      </c>
      <c r="B7" s="4"/>
      <c r="C7" s="4"/>
      <c r="D7" s="4"/>
      <c r="E7" s="4"/>
      <c r="F7" s="4"/>
    </row>
    <row r="8" spans="1:7" x14ac:dyDescent="0.25">
      <c r="A8" t="s">
        <v>53</v>
      </c>
      <c r="B8" s="4">
        <v>3028144108</v>
      </c>
      <c r="C8" s="4">
        <v>4906791866</v>
      </c>
      <c r="D8" s="4">
        <v>1838145887</v>
      </c>
      <c r="E8" s="4">
        <v>3814605023</v>
      </c>
      <c r="F8" s="4">
        <v>5973863444</v>
      </c>
    </row>
    <row r="9" spans="1:7" x14ac:dyDescent="0.25">
      <c r="A9" t="s">
        <v>54</v>
      </c>
      <c r="B9" s="4">
        <v>-2776929509</v>
      </c>
      <c r="C9" s="4">
        <v>-4319021104</v>
      </c>
      <c r="D9" s="4">
        <v>-1633094616</v>
      </c>
      <c r="E9" s="4">
        <v>-3363882219</v>
      </c>
      <c r="F9" s="4">
        <v>-5627417974</v>
      </c>
    </row>
    <row r="10" spans="1:7" x14ac:dyDescent="0.25">
      <c r="A10" t="s">
        <v>55</v>
      </c>
      <c r="B10" s="4">
        <v>-192347208</v>
      </c>
      <c r="C10" s="4">
        <v>-286776273</v>
      </c>
      <c r="D10" s="4">
        <v>-97207903</v>
      </c>
      <c r="E10" s="4">
        <v>-218893435</v>
      </c>
      <c r="F10" s="4">
        <v>-316414649</v>
      </c>
    </row>
    <row r="11" spans="1:7" s="1" customFormat="1" x14ac:dyDescent="0.25">
      <c r="A11" s="2" t="s">
        <v>52</v>
      </c>
      <c r="B11" s="12">
        <v>-97873</v>
      </c>
      <c r="C11" s="12">
        <v>-188135</v>
      </c>
      <c r="D11" s="12">
        <v>-64509</v>
      </c>
      <c r="E11" s="12">
        <v>-149922</v>
      </c>
      <c r="F11" s="12">
        <v>-250508</v>
      </c>
    </row>
    <row r="12" spans="1:7" s="1" customFormat="1" x14ac:dyDescent="0.25">
      <c r="A12" s="2" t="s">
        <v>23</v>
      </c>
      <c r="B12" s="12">
        <v>-18736838</v>
      </c>
      <c r="C12" s="12">
        <v>-30742445</v>
      </c>
      <c r="D12" s="12">
        <v>-12526580</v>
      </c>
      <c r="E12" s="12">
        <v>-37536786</v>
      </c>
      <c r="F12" s="12">
        <v>-45993080</v>
      </c>
    </row>
    <row r="13" spans="1:7" x14ac:dyDescent="0.25">
      <c r="A13" s="1"/>
      <c r="B13" s="17">
        <f>SUM(B8:B12)</f>
        <v>40032680</v>
      </c>
      <c r="C13" s="17">
        <f t="shared" ref="C13:F13" si="0">SUM(C8:C12)</f>
        <v>270063909</v>
      </c>
      <c r="D13" s="17">
        <f t="shared" si="0"/>
        <v>95252279</v>
      </c>
      <c r="E13" s="17">
        <f t="shared" si="0"/>
        <v>194142661</v>
      </c>
      <c r="F13" s="17">
        <f t="shared" si="0"/>
        <v>-16212767</v>
      </c>
      <c r="G13" s="5"/>
    </row>
    <row r="14" spans="1:7" x14ac:dyDescent="0.25">
      <c r="B14" s="4"/>
      <c r="C14" s="4"/>
      <c r="D14" s="4"/>
      <c r="E14" s="4"/>
      <c r="F14" s="4"/>
    </row>
    <row r="15" spans="1:7" x14ac:dyDescent="0.25">
      <c r="A15" s="13" t="s">
        <v>89</v>
      </c>
      <c r="B15" s="4"/>
      <c r="C15" s="4"/>
      <c r="D15" s="4"/>
      <c r="E15" s="4"/>
      <c r="F15" s="4"/>
    </row>
    <row r="16" spans="1:7" x14ac:dyDescent="0.25">
      <c r="A16" t="s">
        <v>17</v>
      </c>
      <c r="B16" s="4">
        <v>-52812229</v>
      </c>
      <c r="C16" s="4">
        <v>-100492515</v>
      </c>
      <c r="D16" s="4">
        <v>-43682019</v>
      </c>
      <c r="E16" s="4">
        <v>-143558834</v>
      </c>
      <c r="F16" s="4">
        <v>-170301268</v>
      </c>
    </row>
    <row r="17" spans="1:9" x14ac:dyDescent="0.25">
      <c r="A17" s="2" t="s">
        <v>60</v>
      </c>
      <c r="B17" s="12"/>
      <c r="C17" s="12">
        <v>0</v>
      </c>
      <c r="D17" s="12"/>
      <c r="E17" s="12"/>
      <c r="F17" s="12">
        <v>18019214</v>
      </c>
    </row>
    <row r="18" spans="1:9" x14ac:dyDescent="0.25">
      <c r="A18" s="2" t="s">
        <v>56</v>
      </c>
      <c r="B18" s="12">
        <v>-395169068</v>
      </c>
      <c r="C18" s="12">
        <v>-446212020</v>
      </c>
      <c r="D18" s="12">
        <v>0</v>
      </c>
      <c r="E18" s="12"/>
      <c r="F18" s="12">
        <v>0</v>
      </c>
    </row>
    <row r="19" spans="1:9" x14ac:dyDescent="0.25">
      <c r="A19" s="2" t="s">
        <v>38</v>
      </c>
      <c r="B19" s="12">
        <v>287863817</v>
      </c>
      <c r="C19" s="12">
        <v>-43853351</v>
      </c>
      <c r="D19" s="12">
        <v>0</v>
      </c>
      <c r="E19" s="12">
        <v>-11483944</v>
      </c>
      <c r="F19" s="12">
        <v>-249275</v>
      </c>
    </row>
    <row r="20" spans="1:9" x14ac:dyDescent="0.25">
      <c r="A20" s="2" t="s">
        <v>61</v>
      </c>
      <c r="B20" s="12">
        <v>4250000</v>
      </c>
      <c r="C20" s="12">
        <v>7202588</v>
      </c>
      <c r="D20" s="12">
        <v>0</v>
      </c>
      <c r="E20" s="12">
        <v>0</v>
      </c>
      <c r="F20" s="12"/>
    </row>
    <row r="21" spans="1:9" x14ac:dyDescent="0.25">
      <c r="A21" s="2" t="s">
        <v>57</v>
      </c>
      <c r="B21" s="4">
        <v>3182995</v>
      </c>
      <c r="C21" s="4">
        <v>2038555</v>
      </c>
      <c r="D21" s="4">
        <v>0</v>
      </c>
      <c r="E21" s="4">
        <v>0</v>
      </c>
      <c r="F21" s="4">
        <v>0</v>
      </c>
    </row>
    <row r="22" spans="1:9" x14ac:dyDescent="0.25">
      <c r="A22" s="1"/>
      <c r="B22" s="17">
        <f>SUM(B16:B21)</f>
        <v>-152684485</v>
      </c>
      <c r="C22" s="17">
        <f t="shared" ref="C22:F22" si="1">SUM(C16:C21)</f>
        <v>-581316743</v>
      </c>
      <c r="D22" s="17">
        <f t="shared" si="1"/>
        <v>-43682019</v>
      </c>
      <c r="E22" s="17">
        <f t="shared" si="1"/>
        <v>-155042778</v>
      </c>
      <c r="F22" s="17">
        <f t="shared" si="1"/>
        <v>-152531329</v>
      </c>
    </row>
    <row r="23" spans="1:9" x14ac:dyDescent="0.25">
      <c r="B23" s="4"/>
      <c r="C23" s="4"/>
      <c r="D23" s="4"/>
      <c r="E23" s="4"/>
      <c r="F23" s="4"/>
    </row>
    <row r="24" spans="1:9" x14ac:dyDescent="0.25">
      <c r="A24" s="13" t="s">
        <v>90</v>
      </c>
      <c r="B24" s="4"/>
      <c r="C24" s="4"/>
      <c r="D24" s="4"/>
      <c r="E24" s="4"/>
      <c r="F24" s="4"/>
    </row>
    <row r="25" spans="1:9" x14ac:dyDescent="0.25">
      <c r="A25" s="2" t="s">
        <v>7</v>
      </c>
      <c r="B25" s="4">
        <v>-140984538</v>
      </c>
      <c r="C25" s="12">
        <v>-140984538</v>
      </c>
      <c r="D25" s="12"/>
      <c r="E25" s="12"/>
      <c r="F25" s="12">
        <v>-179332331</v>
      </c>
    </row>
    <row r="26" spans="1:9" x14ac:dyDescent="0.25">
      <c r="A26" s="2" t="s">
        <v>62</v>
      </c>
      <c r="B26" s="12">
        <v>2963575</v>
      </c>
      <c r="C26" s="12">
        <v>3026626</v>
      </c>
      <c r="D26" s="12"/>
      <c r="E26" s="12"/>
      <c r="F26" s="12">
        <v>3015727</v>
      </c>
    </row>
    <row r="27" spans="1:9" x14ac:dyDescent="0.25">
      <c r="A27" s="2" t="s">
        <v>63</v>
      </c>
      <c r="B27" s="12"/>
      <c r="C27" s="12">
        <v>0</v>
      </c>
      <c r="D27" s="12"/>
      <c r="E27" s="12"/>
      <c r="F27" s="12">
        <v>121102786</v>
      </c>
    </row>
    <row r="28" spans="1:9" x14ac:dyDescent="0.25">
      <c r="A28" t="s">
        <v>58</v>
      </c>
      <c r="B28" s="4"/>
      <c r="C28" s="4">
        <v>0</v>
      </c>
      <c r="D28" s="4">
        <v>-55732</v>
      </c>
      <c r="E28" s="4">
        <v>0</v>
      </c>
      <c r="F28" s="4">
        <v>0</v>
      </c>
      <c r="I28" s="4"/>
    </row>
    <row r="29" spans="1:9" x14ac:dyDescent="0.25">
      <c r="A29" s="2" t="s">
        <v>59</v>
      </c>
      <c r="B29" s="4">
        <v>-120108971</v>
      </c>
      <c r="C29" s="4">
        <v>-203065849</v>
      </c>
      <c r="D29" s="4">
        <v>-67946381</v>
      </c>
      <c r="E29" s="4">
        <v>-37296145</v>
      </c>
      <c r="F29" s="4">
        <v>216927673</v>
      </c>
      <c r="I29" s="4"/>
    </row>
    <row r="30" spans="1:9" x14ac:dyDescent="0.25">
      <c r="A30" t="s">
        <v>39</v>
      </c>
      <c r="B30" s="4">
        <v>11354608</v>
      </c>
      <c r="C30" s="4">
        <v>26493349</v>
      </c>
      <c r="D30" s="4">
        <v>55732</v>
      </c>
      <c r="E30" s="4">
        <v>844896</v>
      </c>
      <c r="F30" s="4">
        <v>1025631</v>
      </c>
    </row>
    <row r="31" spans="1:9" x14ac:dyDescent="0.25">
      <c r="A31" s="2" t="s">
        <v>40</v>
      </c>
      <c r="B31" s="4">
        <v>22400000</v>
      </c>
      <c r="C31" s="4">
        <v>33600000</v>
      </c>
      <c r="D31" s="4">
        <v>0</v>
      </c>
      <c r="E31" s="4">
        <v>-90400000</v>
      </c>
      <c r="F31" s="4">
        <v>-398400000</v>
      </c>
    </row>
    <row r="32" spans="1:9" x14ac:dyDescent="0.25">
      <c r="A32" s="2" t="s">
        <v>45</v>
      </c>
      <c r="B32" s="4">
        <v>343105215</v>
      </c>
      <c r="C32" s="4">
        <v>224609389</v>
      </c>
      <c r="D32" s="4">
        <v>103453196</v>
      </c>
      <c r="E32" s="4">
        <v>253811147</v>
      </c>
      <c r="F32" s="4">
        <v>502912312</v>
      </c>
    </row>
    <row r="33" spans="1:7" x14ac:dyDescent="0.25">
      <c r="A33" s="1"/>
      <c r="B33" s="17">
        <f>SUM(B25:B32)</f>
        <v>118729889</v>
      </c>
      <c r="C33" s="17">
        <f t="shared" ref="C33:F33" si="2">SUM(C25:C32)</f>
        <v>-56321023</v>
      </c>
      <c r="D33" s="17">
        <f t="shared" si="2"/>
        <v>35506815</v>
      </c>
      <c r="E33" s="17">
        <f t="shared" si="2"/>
        <v>126959898</v>
      </c>
      <c r="F33" s="17">
        <f t="shared" si="2"/>
        <v>267251798</v>
      </c>
    </row>
    <row r="34" spans="1:7" x14ac:dyDescent="0.25">
      <c r="B34" s="20"/>
      <c r="C34" s="20"/>
      <c r="D34" s="20"/>
      <c r="E34" s="20"/>
      <c r="F34" s="20"/>
    </row>
    <row r="35" spans="1:7" x14ac:dyDescent="0.25">
      <c r="A35" s="1" t="s">
        <v>91</v>
      </c>
      <c r="B35" s="5">
        <f>B13+B22+B33</f>
        <v>6078084</v>
      </c>
      <c r="C35" s="5">
        <f>C13+C22+C33</f>
        <v>-367573857</v>
      </c>
      <c r="D35" s="5">
        <f t="shared" ref="D35:F35" si="3">D13+D22+D33</f>
        <v>87077075</v>
      </c>
      <c r="E35" s="5">
        <f t="shared" si="3"/>
        <v>166059781</v>
      </c>
      <c r="F35" s="5">
        <f t="shared" si="3"/>
        <v>98507702</v>
      </c>
      <c r="G35" s="5"/>
    </row>
    <row r="36" spans="1:7" x14ac:dyDescent="0.25">
      <c r="A36" s="34" t="s">
        <v>92</v>
      </c>
      <c r="B36" s="5"/>
      <c r="C36" s="5">
        <v>0</v>
      </c>
      <c r="D36" s="12">
        <v>-62965</v>
      </c>
      <c r="E36" s="12">
        <v>248257</v>
      </c>
      <c r="F36" s="12">
        <v>46320</v>
      </c>
    </row>
    <row r="37" spans="1:7" x14ac:dyDescent="0.25">
      <c r="A37" s="34" t="s">
        <v>93</v>
      </c>
      <c r="B37" s="4">
        <v>753656260</v>
      </c>
      <c r="C37" s="4">
        <v>753656260</v>
      </c>
      <c r="D37" s="4">
        <v>126443985</v>
      </c>
      <c r="E37" s="4">
        <v>126443985</v>
      </c>
      <c r="F37" s="4">
        <v>126443986</v>
      </c>
      <c r="G37" s="4"/>
    </row>
    <row r="38" spans="1:7" x14ac:dyDescent="0.25">
      <c r="A38" s="13" t="s">
        <v>94</v>
      </c>
      <c r="B38" s="18">
        <f t="shared" ref="B38" si="4">SUM(B35:B37)</f>
        <v>759734344</v>
      </c>
      <c r="C38" s="18">
        <f>SUM(C35:C37)</f>
        <v>386082403</v>
      </c>
      <c r="D38" s="18">
        <f t="shared" ref="D38:F38" si="5">SUM(D35:D37)</f>
        <v>213458095</v>
      </c>
      <c r="E38" s="18">
        <f t="shared" si="5"/>
        <v>292752023</v>
      </c>
      <c r="F38" s="18">
        <f t="shared" si="5"/>
        <v>224998008</v>
      </c>
      <c r="G38" s="5"/>
    </row>
    <row r="39" spans="1:7" x14ac:dyDescent="0.25">
      <c r="A39" s="26"/>
      <c r="B39" s="4"/>
      <c r="C39" s="4"/>
      <c r="D39" s="4"/>
      <c r="E39" s="4"/>
      <c r="F39" s="4"/>
      <c r="G39" s="4"/>
    </row>
    <row r="41" spans="1:7" s="1" customFormat="1" x14ac:dyDescent="0.25">
      <c r="A41" s="13" t="s">
        <v>95</v>
      </c>
      <c r="B41" s="21">
        <f>B13/('1'!B48/10)</f>
        <v>0.33484770890210452</v>
      </c>
      <c r="C41" s="21">
        <f>C13/('1'!C48/10)</f>
        <v>2.2589114989502685</v>
      </c>
      <c r="D41" s="21">
        <f>D13/('1'!D48/10)</f>
        <v>0.79672426105007321</v>
      </c>
      <c r="E41" s="21">
        <f>E13/('1'!E48/10)</f>
        <v>1.5176438532369549</v>
      </c>
      <c r="F41" s="21">
        <f>F13/('1'!F48/10)</f>
        <v>-0.12673776106073331</v>
      </c>
      <c r="G41" s="16"/>
    </row>
    <row r="42" spans="1:7" x14ac:dyDescent="0.25">
      <c r="A42" s="13" t="s">
        <v>96</v>
      </c>
      <c r="B42" s="4">
        <f>'1'!B48/10</f>
        <v>119554887</v>
      </c>
      <c r="C42" s="4">
        <f>'1'!C48/10</f>
        <v>119554887</v>
      </c>
      <c r="D42" s="4">
        <f>'1'!D48/10</f>
        <v>119554887</v>
      </c>
      <c r="E42" s="4">
        <f>'1'!E48/10</f>
        <v>127923729</v>
      </c>
      <c r="F42" s="4">
        <f>'1'!F48/10</f>
        <v>127923729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s="1" t="s">
        <v>64</v>
      </c>
    </row>
    <row r="2" spans="1:6" x14ac:dyDescent="0.25">
      <c r="A2" s="1" t="s">
        <v>97</v>
      </c>
    </row>
    <row r="3" spans="1:6" x14ac:dyDescent="0.25">
      <c r="A3" t="s">
        <v>101</v>
      </c>
    </row>
    <row r="4" spans="1:6" x14ac:dyDescent="0.25">
      <c r="B4" s="23" t="s">
        <v>27</v>
      </c>
      <c r="C4" s="23" t="s">
        <v>28</v>
      </c>
      <c r="D4" s="23" t="s">
        <v>29</v>
      </c>
      <c r="E4" s="23" t="s">
        <v>30</v>
      </c>
      <c r="F4" s="23" t="s">
        <v>31</v>
      </c>
    </row>
    <row r="5" spans="1:6" s="13" customFormat="1" x14ac:dyDescent="0.25">
      <c r="A5"/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t="s">
        <v>98</v>
      </c>
      <c r="B6" s="7">
        <f>'2'!B30/'1'!B24</f>
        <v>2.3951413627285732E-2</v>
      </c>
      <c r="C6" s="7">
        <f>'2'!C30/'1'!C24</f>
        <v>3.4682405953987534E-2</v>
      </c>
      <c r="D6" s="7">
        <f>'2'!D30/'1'!D24</f>
        <v>1.6723254703968737E-2</v>
      </c>
      <c r="E6" s="7">
        <f>'2'!E30/'1'!E24</f>
        <v>2.1220929032917214E-2</v>
      </c>
      <c r="F6" s="7">
        <f>'2'!F30/'1'!F24</f>
        <v>3.8676116613614753E-2</v>
      </c>
    </row>
    <row r="7" spans="1:6" x14ac:dyDescent="0.25">
      <c r="A7" t="s">
        <v>99</v>
      </c>
      <c r="B7" s="7">
        <f>'2'!B30/'1'!B55</f>
        <v>5.0654883919672378E-2</v>
      </c>
      <c r="C7" s="7">
        <f>'2'!C30/'1'!C55</f>
        <v>7.4900090475399916E-2</v>
      </c>
      <c r="D7" s="7">
        <f>'2'!D30/'1'!D55</f>
        <v>3.5532170381125279E-2</v>
      </c>
      <c r="E7" s="7">
        <f>'2'!E30/'1'!E55</f>
        <v>4.5349347130313154E-2</v>
      </c>
      <c r="F7" s="7">
        <f>'2'!F30/'1'!F55</f>
        <v>7.7738212872797322E-2</v>
      </c>
    </row>
    <row r="8" spans="1:6" x14ac:dyDescent="0.25">
      <c r="A8" t="s">
        <v>8</v>
      </c>
      <c r="B8" s="7">
        <f>('1'!B32)/'1'!B55</f>
        <v>5.8222545265475788E-2</v>
      </c>
      <c r="C8" s="7">
        <f>('1'!C32)/'1'!C55</f>
        <v>4.2497948414088542E-2</v>
      </c>
      <c r="D8" s="7">
        <f>('1'!D32)/'1'!D55</f>
        <v>2.7835661754347003E-2</v>
      </c>
      <c r="E8" s="7">
        <f>('1'!E32)/'1'!E55</f>
        <v>3.347526121069086E-2</v>
      </c>
      <c r="F8" s="7">
        <f>('1'!F32)/'1'!F55</f>
        <v>7.2943164870126864E-2</v>
      </c>
    </row>
    <row r="9" spans="1:6" x14ac:dyDescent="0.25">
      <c r="A9" t="s">
        <v>9</v>
      </c>
      <c r="B9" s="6">
        <f>'1'!B23/'1'!B44</f>
        <v>1.2766470613384358</v>
      </c>
      <c r="C9" s="6">
        <f>'1'!C23/'1'!C44</f>
        <v>1.2603241641839151</v>
      </c>
      <c r="D9" s="6">
        <f>'1'!D23/'1'!D44</f>
        <v>1.3161968324537692</v>
      </c>
      <c r="E9" s="6">
        <f>'1'!E23/'1'!E44</f>
        <v>1.2840710650320486</v>
      </c>
      <c r="F9" s="6">
        <f>'1'!F23/'1'!F44</f>
        <v>1.3541877092215184</v>
      </c>
    </row>
    <row r="10" spans="1:6" x14ac:dyDescent="0.25">
      <c r="A10" t="s">
        <v>11</v>
      </c>
      <c r="B10" s="7">
        <f>'2'!B30/'2'!B8</f>
        <v>7.9863491287985727E-2</v>
      </c>
      <c r="C10" s="7">
        <f>'2'!C30/'2'!C8</f>
        <v>7.5797133478547621E-2</v>
      </c>
      <c r="D10" s="7">
        <f>'2'!D30/'2'!D8</f>
        <v>9.9801233837140069E-2</v>
      </c>
      <c r="E10" s="7">
        <f>'2'!E30/'2'!E8</f>
        <v>6.3274682014911682E-2</v>
      </c>
      <c r="F10" s="7">
        <f>'2'!F30/'2'!F8</f>
        <v>7.8593648800903387E-2</v>
      </c>
    </row>
    <row r="11" spans="1:6" x14ac:dyDescent="0.25">
      <c r="A11" t="s">
        <v>10</v>
      </c>
      <c r="B11" s="7" t="e">
        <f>'2'!#REF!/'2'!B8</f>
        <v>#REF!</v>
      </c>
      <c r="C11" s="7" t="e">
        <f>'2'!#REF!/'2'!C8</f>
        <v>#REF!</v>
      </c>
      <c r="D11" s="7" t="e">
        <f>'2'!#REF!/'2'!D8</f>
        <v>#REF!</v>
      </c>
      <c r="E11" s="7" t="e">
        <f>'2'!#REF!/'2'!E8</f>
        <v>#REF!</v>
      </c>
      <c r="F11" s="7" t="e">
        <f>'2'!#REF!/'2'!F8</f>
        <v>#REF!</v>
      </c>
    </row>
    <row r="12" spans="1:6" x14ac:dyDescent="0.25">
      <c r="A12" t="s">
        <v>100</v>
      </c>
      <c r="B12" s="7">
        <f>'2'!B30/('1'!B32+'1'!B55)</f>
        <v>4.7867893333310728E-2</v>
      </c>
      <c r="C12" s="7">
        <f>'2'!C30/('1'!C32+'1'!C55)</f>
        <v>7.1846750959407166E-2</v>
      </c>
      <c r="D12" s="7">
        <f>'2'!D30/('1'!D32+'1'!D55)</f>
        <v>3.456989449118518E-2</v>
      </c>
      <c r="E12" s="7">
        <f>'2'!E30/('1'!E32+'1'!E55)</f>
        <v>4.3880438006022038E-2</v>
      </c>
      <c r="F12" s="7">
        <f>'2'!F30/('1'!F32+'1'!F55)</f>
        <v>7.2453243953706573E-2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2020-04-12T16:26:34Z</dcterms:modified>
</cp:coreProperties>
</file>