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10230" windowHeight="673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jjXEcFwjp3VWnwBk0XBk7SlKAcaw=="/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F26" i="2"/>
  <c r="G26" i="2"/>
  <c r="H26" i="2"/>
  <c r="B23" i="2"/>
  <c r="C23" i="2"/>
  <c r="D23" i="2"/>
  <c r="E23" i="2"/>
  <c r="F23" i="2"/>
  <c r="G23" i="2"/>
  <c r="H23" i="2"/>
  <c r="F11" i="4"/>
  <c r="E11" i="4"/>
  <c r="D11" i="4"/>
  <c r="C11" i="4"/>
  <c r="B11" i="4"/>
  <c r="F9" i="4"/>
  <c r="E8" i="4"/>
  <c r="D8" i="4"/>
  <c r="C8" i="4"/>
  <c r="H38" i="3"/>
  <c r="G38" i="3"/>
  <c r="F38" i="3"/>
  <c r="E38" i="3"/>
  <c r="D38" i="3"/>
  <c r="C38" i="3"/>
  <c r="B38" i="3"/>
  <c r="E37" i="3"/>
  <c r="D37" i="3"/>
  <c r="C37" i="3"/>
  <c r="B37" i="3"/>
  <c r="C34" i="3"/>
  <c r="B34" i="3"/>
  <c r="C30" i="3"/>
  <c r="B30" i="3"/>
  <c r="H28" i="3"/>
  <c r="G28" i="3"/>
  <c r="F28" i="3"/>
  <c r="E28" i="3"/>
  <c r="D28" i="3"/>
  <c r="C28" i="3"/>
  <c r="B28" i="3"/>
  <c r="H18" i="3"/>
  <c r="G18" i="3"/>
  <c r="F18" i="3"/>
  <c r="E18" i="3"/>
  <c r="D18" i="3"/>
  <c r="C18" i="3"/>
  <c r="B18" i="3"/>
  <c r="H11" i="3"/>
  <c r="H30" i="3" s="1"/>
  <c r="H34" i="3" s="1"/>
  <c r="G11" i="3"/>
  <c r="G30" i="3" s="1"/>
  <c r="G34" i="3" s="1"/>
  <c r="F11" i="3"/>
  <c r="F30" i="3" s="1"/>
  <c r="F34" i="3" s="1"/>
  <c r="E11" i="3"/>
  <c r="E30" i="3" s="1"/>
  <c r="E34" i="3" s="1"/>
  <c r="D11" i="3"/>
  <c r="D30" i="3" s="1"/>
  <c r="D34" i="3" s="1"/>
  <c r="C11" i="3"/>
  <c r="B11" i="3"/>
  <c r="H30" i="2"/>
  <c r="G30" i="2"/>
  <c r="F30" i="2"/>
  <c r="E30" i="2"/>
  <c r="D30" i="2"/>
  <c r="C30" i="2"/>
  <c r="B30" i="2"/>
  <c r="E16" i="2"/>
  <c r="E22" i="2" s="1"/>
  <c r="B16" i="2"/>
  <c r="B22" i="2" s="1"/>
  <c r="H12" i="2"/>
  <c r="G12" i="2"/>
  <c r="F12" i="2"/>
  <c r="E12" i="2"/>
  <c r="D12" i="2"/>
  <c r="C12" i="2"/>
  <c r="B12" i="2"/>
  <c r="H10" i="2"/>
  <c r="H16" i="2" s="1"/>
  <c r="H22" i="2" s="1"/>
  <c r="G10" i="2"/>
  <c r="F10" i="2"/>
  <c r="F16" i="2" s="1"/>
  <c r="F22" i="2" s="1"/>
  <c r="E10" i="2"/>
  <c r="D10" i="2"/>
  <c r="C10" i="2"/>
  <c r="B10" i="2"/>
  <c r="H49" i="1"/>
  <c r="G49" i="1"/>
  <c r="F49" i="1"/>
  <c r="E49" i="1"/>
  <c r="D49" i="1"/>
  <c r="C49" i="1"/>
  <c r="B49" i="1"/>
  <c r="F48" i="1"/>
  <c r="E48" i="1"/>
  <c r="D48" i="1"/>
  <c r="C46" i="1"/>
  <c r="H45" i="1"/>
  <c r="H48" i="1" s="1"/>
  <c r="G45" i="1"/>
  <c r="F45" i="1"/>
  <c r="F8" i="4" s="1"/>
  <c r="E45" i="1"/>
  <c r="D45" i="1"/>
  <c r="C45" i="1"/>
  <c r="C48" i="1" s="1"/>
  <c r="B45" i="1"/>
  <c r="B8" i="4" s="1"/>
  <c r="F39" i="1"/>
  <c r="F46" i="1" s="1"/>
  <c r="C39" i="1"/>
  <c r="B39" i="1"/>
  <c r="H38" i="1"/>
  <c r="G38" i="1"/>
  <c r="F38" i="1"/>
  <c r="E38" i="1"/>
  <c r="D38" i="1"/>
  <c r="C38" i="1"/>
  <c r="B38" i="1"/>
  <c r="H28" i="1"/>
  <c r="H39" i="1" s="1"/>
  <c r="H46" i="1" s="1"/>
  <c r="G28" i="1"/>
  <c r="G39" i="1" s="1"/>
  <c r="F28" i="1"/>
  <c r="E28" i="1"/>
  <c r="E39" i="1" s="1"/>
  <c r="E46" i="1" s="1"/>
  <c r="D28" i="1"/>
  <c r="D39" i="1" s="1"/>
  <c r="D46" i="1" s="1"/>
  <c r="C28" i="1"/>
  <c r="B28" i="1"/>
  <c r="H21" i="1"/>
  <c r="G21" i="1"/>
  <c r="F21" i="1"/>
  <c r="C21" i="1"/>
  <c r="H20" i="1"/>
  <c r="G20" i="1"/>
  <c r="F20" i="1"/>
  <c r="E20" i="1"/>
  <c r="E9" i="4" s="1"/>
  <c r="D20" i="1"/>
  <c r="D9" i="4" s="1"/>
  <c r="C20" i="1"/>
  <c r="C9" i="4" s="1"/>
  <c r="B20" i="1"/>
  <c r="B9" i="4" s="1"/>
  <c r="H12" i="1"/>
  <c r="G12" i="1"/>
  <c r="F12" i="1"/>
  <c r="E12" i="1"/>
  <c r="E21" i="1" s="1"/>
  <c r="D12" i="1"/>
  <c r="D21" i="1" s="1"/>
  <c r="C12" i="1"/>
  <c r="B12" i="1"/>
  <c r="B21" i="1" s="1"/>
  <c r="H29" i="2" l="1"/>
  <c r="G16" i="2"/>
  <c r="G22" i="2" s="1"/>
  <c r="G29" i="2" s="1"/>
  <c r="D16" i="2"/>
  <c r="D22" i="2" s="1"/>
  <c r="D6" i="4" s="1"/>
  <c r="C16" i="2"/>
  <c r="C22" i="2" s="1"/>
  <c r="C29" i="2" s="1"/>
  <c r="C6" i="4"/>
  <c r="C12" i="4"/>
  <c r="C7" i="4"/>
  <c r="C10" i="4"/>
  <c r="B29" i="2"/>
  <c r="B6" i="4"/>
  <c r="B10" i="4"/>
  <c r="B7" i="4"/>
  <c r="B12" i="4"/>
  <c r="G46" i="1"/>
  <c r="E12" i="4"/>
  <c r="E7" i="4"/>
  <c r="E6" i="4"/>
  <c r="E10" i="4"/>
  <c r="E29" i="2"/>
  <c r="F12" i="4"/>
  <c r="F7" i="4"/>
  <c r="F6" i="4"/>
  <c r="F10" i="4"/>
  <c r="F29" i="2"/>
  <c r="G48" i="1"/>
  <c r="F37" i="3"/>
  <c r="G37" i="3"/>
  <c r="H37" i="3"/>
  <c r="B48" i="1"/>
  <c r="B46" i="1"/>
  <c r="D7" i="4" l="1"/>
  <c r="D10" i="4"/>
  <c r="D29" i="2"/>
  <c r="D12" i="4"/>
</calcChain>
</file>

<file path=xl/sharedStrings.xml><?xml version="1.0" encoding="utf-8"?>
<sst xmlns="http://schemas.openxmlformats.org/spreadsheetml/2006/main" count="118" uniqueCount="93">
  <si>
    <t>SHEPHARD INDUSTRIES LIMITED</t>
  </si>
  <si>
    <t>Income Statement</t>
  </si>
  <si>
    <t>As at quarter end</t>
  </si>
  <si>
    <t>Balance Sheet</t>
  </si>
  <si>
    <t>Cash Flow Statement</t>
  </si>
  <si>
    <t>Quarter 2</t>
  </si>
  <si>
    <t>Quarter 3</t>
  </si>
  <si>
    <t>Quarter 1</t>
  </si>
  <si>
    <t>Net Cash Flows - Operating Activities</t>
  </si>
  <si>
    <t>Net Revenues</t>
  </si>
  <si>
    <t>ASSETS</t>
  </si>
  <si>
    <t>Cash received from customers &amp; other</t>
  </si>
  <si>
    <t>Cash paid to Creditors, suppliers, employees &amp; others</t>
  </si>
  <si>
    <t>NON CURRENT ASSETS</t>
  </si>
  <si>
    <t>Income tax Paid</t>
  </si>
  <si>
    <t>Cost of goods sold</t>
  </si>
  <si>
    <t>Gross Profit</t>
  </si>
  <si>
    <t>Property, plant &amp; equipment</t>
  </si>
  <si>
    <t>Capital work in progress</t>
  </si>
  <si>
    <t>Intangible assets</t>
  </si>
  <si>
    <t>Net Cash Flows - Investment Activities</t>
  </si>
  <si>
    <t>Acquisition of property, plant &amp; equipment</t>
  </si>
  <si>
    <t>Advance against building and civil construction</t>
  </si>
  <si>
    <t>Investment on FDR</t>
  </si>
  <si>
    <t>Operating Incomes/Expenses</t>
  </si>
  <si>
    <t>Payment for capital work in progress</t>
  </si>
  <si>
    <t>CURRENT ASSETS</t>
  </si>
  <si>
    <t>Inventories</t>
  </si>
  <si>
    <t>Trade  &amp; other receivables</t>
  </si>
  <si>
    <t>Selling &amp; Distribution Expenses</t>
  </si>
  <si>
    <t>Investment</t>
  </si>
  <si>
    <t>Net Cash Flows - Financing Activities</t>
  </si>
  <si>
    <t>Advances,deposit and repayments</t>
  </si>
  <si>
    <t>Administrative expenses</t>
  </si>
  <si>
    <t>Loan from shareholders</t>
  </si>
  <si>
    <t>Cash &amp; Cash equivalents</t>
  </si>
  <si>
    <t>Current a/c with Related entity</t>
  </si>
  <si>
    <t>Outstanding IPO subcription</t>
  </si>
  <si>
    <t>Obligation under finance lease received/(repaid) - net</t>
  </si>
  <si>
    <t>Operating Profit</t>
  </si>
  <si>
    <t>Short term loan received/(repaid)</t>
  </si>
  <si>
    <t>Dividend paid</t>
  </si>
  <si>
    <t>Financial expenses paid</t>
  </si>
  <si>
    <t>Non-Operating Income/(Expenses)</t>
  </si>
  <si>
    <t>Net Change in Cash Flows</t>
  </si>
  <si>
    <t>Liabilities and Capital</t>
  </si>
  <si>
    <t>Financial Expenses</t>
  </si>
  <si>
    <t>Liabilities</t>
  </si>
  <si>
    <t>Effects of exchange rate changes on cash and cash equivalents</t>
  </si>
  <si>
    <t>Foreign currency gain/(loss)</t>
  </si>
  <si>
    <t>Unrealized Foreign Exchange Gain/ (Loss)</t>
  </si>
  <si>
    <t>Non Current Liabilities</t>
  </si>
  <si>
    <t>Other Income</t>
  </si>
  <si>
    <t>Deferred tax liability</t>
  </si>
  <si>
    <t>Cash and Cash Equivalents at Beginning Period</t>
  </si>
  <si>
    <t xml:space="preserve"> </t>
  </si>
  <si>
    <t>Cash and Cash Equivalents at End of Period</t>
  </si>
  <si>
    <t>Obligation under finance lease</t>
  </si>
  <si>
    <t>Net Profit before Income tax</t>
  </si>
  <si>
    <t>Net Operating Cash Flow Per Share</t>
  </si>
  <si>
    <t>Current Liabilities</t>
  </si>
  <si>
    <t>Current a/c with related entity</t>
  </si>
  <si>
    <t>Trade &amp; other payables</t>
  </si>
  <si>
    <t>Obligation under fianance lease-current portion</t>
  </si>
  <si>
    <t>Short term bank loan</t>
  </si>
  <si>
    <t>OutstandingIPO subscription</t>
  </si>
  <si>
    <t>Provision for Taxation</t>
  </si>
  <si>
    <t>Liabilities for expenses &amp; provisions</t>
  </si>
  <si>
    <t>Current Tax</t>
  </si>
  <si>
    <t>Shares to Calculate NOCFPS</t>
  </si>
  <si>
    <t>Deferred tax</t>
  </si>
  <si>
    <t>Net Profit</t>
  </si>
  <si>
    <t>Earnings per share (par value Taka 10)</t>
  </si>
  <si>
    <t>Shareholders’ Equity</t>
  </si>
  <si>
    <t>Share capital</t>
  </si>
  <si>
    <t>Retained earning</t>
  </si>
  <si>
    <t>Revaluation Surplus</t>
  </si>
  <si>
    <t>Shares to Calculate EPS</t>
  </si>
  <si>
    <t>Net assets value per share</t>
  </si>
  <si>
    <t>Shares to calculate NAVPS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</si>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</sst>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u/>
      <sz val="12"/>
      <color theme="1"/>
      <name val="Calibri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2" fillId="0" borderId="1" xfId="0" applyFont="1" applyBorder="1"/>
    <xf numFmtId="15" fontId="8" fillId="0" borderId="0" xfId="0" applyNumberFormat="1" applyFont="1" applyAlignment="1">
      <alignment horizontal="right"/>
    </xf>
    <xf numFmtId="164" fontId="5" fillId="0" borderId="0" xfId="0" applyNumberFormat="1" applyFont="1"/>
    <xf numFmtId="0" fontId="2" fillId="0" borderId="1" xfId="0" applyFont="1" applyBorder="1" applyAlignment="1">
      <alignment horizontal="left"/>
    </xf>
    <xf numFmtId="164" fontId="9" fillId="0" borderId="0" xfId="0" applyNumberFormat="1" applyFont="1" applyAlignment="1"/>
    <xf numFmtId="0" fontId="10" fillId="0" borderId="0" xfId="0" applyFont="1"/>
    <xf numFmtId="164" fontId="2" fillId="0" borderId="2" xfId="0" applyNumberFormat="1" applyFont="1" applyBorder="1"/>
    <xf numFmtId="0" fontId="5" fillId="0" borderId="0" xfId="0" applyFont="1"/>
    <xf numFmtId="164" fontId="2" fillId="0" borderId="3" xfId="0" applyNumberFormat="1" applyFont="1" applyBorder="1"/>
    <xf numFmtId="164" fontId="2" fillId="0" borderId="0" xfId="0" applyNumberFormat="1" applyFont="1"/>
    <xf numFmtId="164" fontId="11" fillId="0" borderId="0" xfId="0" applyNumberFormat="1" applyFont="1"/>
    <xf numFmtId="0" fontId="9" fillId="0" borderId="0" xfId="0" applyFont="1" applyAlignment="1"/>
    <xf numFmtId="164" fontId="12" fillId="0" borderId="0" xfId="0" applyNumberFormat="1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/>
    <xf numFmtId="164" fontId="2" fillId="0" borderId="4" xfId="0" applyNumberFormat="1" applyFont="1" applyBorder="1"/>
    <xf numFmtId="0" fontId="2" fillId="0" borderId="3" xfId="0" applyFont="1" applyBorder="1"/>
    <xf numFmtId="0" fontId="4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8" fillId="0" borderId="3" xfId="0" applyFont="1" applyBorder="1" applyAlignment="1"/>
    <xf numFmtId="2" fontId="2" fillId="0" borderId="5" xfId="0" applyNumberFormat="1" applyFont="1" applyBorder="1"/>
    <xf numFmtId="43" fontId="5" fillId="0" borderId="0" xfId="0" applyNumberFormat="1" applyFont="1"/>
    <xf numFmtId="43" fontId="2" fillId="0" borderId="5" xfId="0" applyNumberFormat="1" applyFont="1" applyBorder="1"/>
    <xf numFmtId="15" fontId="2" fillId="0" borderId="1" xfId="0" applyNumberFormat="1" applyFont="1" applyBorder="1" applyAlignment="1">
      <alignment horizontal="right"/>
    </xf>
    <xf numFmtId="10" fontId="5" fillId="0" borderId="0" xfId="0" applyNumberFormat="1" applyFont="1"/>
    <xf numFmtId="2" fontId="5" fillId="0" borderId="0" xfId="0" applyNumberFormat="1" applyFont="1"/>
    <xf numFmtId="164" fontId="1" fillId="0" borderId="0" xfId="0" applyNumberFormat="1" applyFont="1"/>
    <xf numFmtId="164" fontId="14" fillId="0" borderId="0" xfId="0" applyNumberFormat="1" applyFont="1" applyAlignment="1"/>
    <xf numFmtId="16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6" topLeftCell="G19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28.75" customWidth="1"/>
    <col min="2" max="2" width="15.375" customWidth="1"/>
    <col min="3" max="6" width="12.5" customWidth="1"/>
    <col min="7" max="7" width="13.625" customWidth="1"/>
    <col min="8" max="8" width="15.62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3</v>
      </c>
    </row>
    <row r="3" spans="1:8" x14ac:dyDescent="0.25">
      <c r="A3" s="2" t="s">
        <v>2</v>
      </c>
    </row>
    <row r="4" spans="1:8" x14ac:dyDescent="0.25">
      <c r="B4" s="4"/>
      <c r="C4" s="4"/>
      <c r="D4" s="4"/>
      <c r="E4" s="4"/>
      <c r="F4" s="4"/>
    </row>
    <row r="5" spans="1:8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8" t="s">
        <v>7</v>
      </c>
      <c r="H5" s="6" t="s">
        <v>5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11">
        <v>43738</v>
      </c>
      <c r="H6" s="11">
        <v>43830</v>
      </c>
    </row>
    <row r="7" spans="1:8" x14ac:dyDescent="0.25">
      <c r="A7" s="13" t="s">
        <v>10</v>
      </c>
      <c r="B7" s="12"/>
      <c r="C7" s="12"/>
      <c r="D7" s="12"/>
      <c r="E7" s="12"/>
      <c r="F7" s="12"/>
      <c r="G7" s="12"/>
    </row>
    <row r="8" spans="1:8" x14ac:dyDescent="0.25">
      <c r="A8" s="15" t="s">
        <v>13</v>
      </c>
      <c r="B8" s="12"/>
      <c r="C8" s="12"/>
      <c r="D8" s="12"/>
      <c r="E8" s="12"/>
      <c r="F8" s="12"/>
      <c r="G8" s="12"/>
    </row>
    <row r="9" spans="1:8" x14ac:dyDescent="0.25">
      <c r="A9" s="2" t="s">
        <v>17</v>
      </c>
      <c r="B9" s="12">
        <v>1513780976</v>
      </c>
      <c r="C9" s="12">
        <v>1558011410</v>
      </c>
      <c r="D9" s="12">
        <v>1549037017</v>
      </c>
      <c r="E9" s="12">
        <v>1536307924</v>
      </c>
      <c r="F9" s="12">
        <v>1544415458</v>
      </c>
      <c r="G9" s="14">
        <v>1523052860</v>
      </c>
      <c r="H9" s="14">
        <v>1512264806</v>
      </c>
    </row>
    <row r="10" spans="1:8" x14ac:dyDescent="0.25">
      <c r="A10" s="2" t="s">
        <v>18</v>
      </c>
      <c r="B10" s="12">
        <v>441673</v>
      </c>
      <c r="C10" s="12"/>
      <c r="D10" s="12">
        <v>0</v>
      </c>
      <c r="E10" s="12">
        <v>64091093</v>
      </c>
      <c r="F10" s="12">
        <v>64418635</v>
      </c>
      <c r="G10" s="14">
        <v>68246262</v>
      </c>
      <c r="H10" s="14">
        <v>71887239</v>
      </c>
    </row>
    <row r="11" spans="1:8" x14ac:dyDescent="0.25">
      <c r="A11" s="2" t="s">
        <v>19</v>
      </c>
      <c r="B11" s="12"/>
      <c r="C11" s="12">
        <v>385359</v>
      </c>
      <c r="D11" s="12">
        <v>315000</v>
      </c>
      <c r="E11" s="12">
        <v>292500</v>
      </c>
      <c r="F11" s="12">
        <v>270000</v>
      </c>
      <c r="G11" s="14">
        <v>225000</v>
      </c>
      <c r="H11" s="14">
        <v>202500</v>
      </c>
    </row>
    <row r="12" spans="1:8" x14ac:dyDescent="0.25">
      <c r="A12" s="1"/>
      <c r="B12" s="18">
        <f t="shared" ref="B12:H12" si="0">SUM(B9:B11)</f>
        <v>1514222649</v>
      </c>
      <c r="C12" s="18">
        <f t="shared" si="0"/>
        <v>1558396769</v>
      </c>
      <c r="D12" s="18">
        <f t="shared" si="0"/>
        <v>1549352017</v>
      </c>
      <c r="E12" s="18">
        <f t="shared" si="0"/>
        <v>1600691517</v>
      </c>
      <c r="F12" s="18">
        <f t="shared" si="0"/>
        <v>1609104093</v>
      </c>
      <c r="G12" s="18">
        <f t="shared" si="0"/>
        <v>1591524122</v>
      </c>
      <c r="H12" s="18">
        <f t="shared" si="0"/>
        <v>1584354545</v>
      </c>
    </row>
    <row r="13" spans="1:8" x14ac:dyDescent="0.25">
      <c r="A13" s="1"/>
      <c r="B13" s="19"/>
      <c r="C13" s="19"/>
      <c r="D13" s="19"/>
      <c r="E13" s="19"/>
      <c r="F13" s="19"/>
      <c r="G13" s="20"/>
      <c r="H13" s="12"/>
    </row>
    <row r="14" spans="1:8" x14ac:dyDescent="0.25">
      <c r="A14" s="15" t="s">
        <v>26</v>
      </c>
      <c r="B14" s="12"/>
      <c r="C14" s="12"/>
      <c r="D14" s="12"/>
      <c r="E14" s="12"/>
      <c r="F14" s="12"/>
      <c r="G14" s="20"/>
      <c r="H14" s="12"/>
    </row>
    <row r="15" spans="1:8" x14ac:dyDescent="0.25">
      <c r="A15" s="2" t="s">
        <v>27</v>
      </c>
      <c r="B15" s="12">
        <v>1426807237</v>
      </c>
      <c r="C15" s="12">
        <v>1421625640</v>
      </c>
      <c r="D15" s="12">
        <v>1446949016</v>
      </c>
      <c r="E15" s="12">
        <v>1475570568</v>
      </c>
      <c r="F15" s="12">
        <v>1598014386</v>
      </c>
      <c r="G15" s="14">
        <v>1612002798</v>
      </c>
      <c r="H15" s="14">
        <v>1738385181</v>
      </c>
    </row>
    <row r="16" spans="1:8" x14ac:dyDescent="0.25">
      <c r="A16" s="2" t="s">
        <v>28</v>
      </c>
      <c r="B16" s="12">
        <v>1227936267</v>
      </c>
      <c r="C16" s="12">
        <v>1369239721</v>
      </c>
      <c r="D16" s="12">
        <v>1765712641</v>
      </c>
      <c r="E16" s="12">
        <v>1664460133</v>
      </c>
      <c r="F16" s="12">
        <v>1602800302</v>
      </c>
      <c r="G16" s="14">
        <v>1585513210</v>
      </c>
      <c r="H16" s="14">
        <v>1483901965</v>
      </c>
    </row>
    <row r="17" spans="1:8" x14ac:dyDescent="0.25">
      <c r="A17" s="24" t="s">
        <v>30</v>
      </c>
      <c r="C17" s="12"/>
      <c r="D17" s="12"/>
      <c r="E17" s="12"/>
      <c r="F17" s="12"/>
      <c r="G17" s="22"/>
      <c r="H17" s="14">
        <v>3500000</v>
      </c>
    </row>
    <row r="18" spans="1:8" x14ac:dyDescent="0.25">
      <c r="A18" s="2" t="s">
        <v>32</v>
      </c>
      <c r="B18" s="2">
        <v>120627005</v>
      </c>
      <c r="C18" s="12">
        <v>114679636</v>
      </c>
      <c r="D18" s="12">
        <v>127151524</v>
      </c>
      <c r="E18" s="12">
        <v>95887572</v>
      </c>
      <c r="F18" s="12">
        <v>120016237</v>
      </c>
      <c r="G18" s="14">
        <v>127795806</v>
      </c>
      <c r="H18" s="14">
        <v>160187740</v>
      </c>
    </row>
    <row r="19" spans="1:8" x14ac:dyDescent="0.25">
      <c r="A19" s="2" t="s">
        <v>35</v>
      </c>
      <c r="B19" s="12">
        <v>154671108</v>
      </c>
      <c r="C19" s="12">
        <v>172971791</v>
      </c>
      <c r="D19" s="12">
        <v>141585766</v>
      </c>
      <c r="E19" s="12">
        <v>107052452</v>
      </c>
      <c r="F19" s="12">
        <v>15003425</v>
      </c>
      <c r="G19" s="14">
        <v>22001492</v>
      </c>
      <c r="H19" s="14">
        <v>30930545</v>
      </c>
    </row>
    <row r="20" spans="1:8" x14ac:dyDescent="0.25">
      <c r="A20" s="1"/>
      <c r="B20" s="16">
        <f t="shared" ref="B20:H20" si="1">SUM(B15:B19)</f>
        <v>2930041617</v>
      </c>
      <c r="C20" s="16">
        <f t="shared" si="1"/>
        <v>3078516788</v>
      </c>
      <c r="D20" s="16">
        <f t="shared" si="1"/>
        <v>3481398947</v>
      </c>
      <c r="E20" s="16">
        <f t="shared" si="1"/>
        <v>3342970725</v>
      </c>
      <c r="F20" s="16">
        <f t="shared" si="1"/>
        <v>3335834350</v>
      </c>
      <c r="G20" s="16">
        <f t="shared" si="1"/>
        <v>3347313306</v>
      </c>
      <c r="H20" s="16">
        <f t="shared" si="1"/>
        <v>3416905431</v>
      </c>
    </row>
    <row r="21" spans="1:8" x14ac:dyDescent="0.25">
      <c r="A21" s="1"/>
      <c r="B21" s="25">
        <f t="shared" ref="B21:H21" si="2">B12+B20</f>
        <v>4444264266</v>
      </c>
      <c r="C21" s="25">
        <f t="shared" si="2"/>
        <v>4636913557</v>
      </c>
      <c r="D21" s="25">
        <f t="shared" si="2"/>
        <v>5030750964</v>
      </c>
      <c r="E21" s="25">
        <f t="shared" si="2"/>
        <v>4943662242</v>
      </c>
      <c r="F21" s="25">
        <f t="shared" si="2"/>
        <v>4944938443</v>
      </c>
      <c r="G21" s="25">
        <f t="shared" si="2"/>
        <v>4938837428</v>
      </c>
      <c r="H21" s="25">
        <f t="shared" si="2"/>
        <v>5001259976</v>
      </c>
    </row>
    <row r="22" spans="1:8" ht="15.75" customHeight="1" x14ac:dyDescent="0.25">
      <c r="A22" s="1"/>
      <c r="B22" s="19"/>
      <c r="C22" s="19"/>
      <c r="D22" s="19"/>
      <c r="E22" s="19"/>
      <c r="F22" s="19"/>
      <c r="G22" s="20"/>
      <c r="H22" s="12"/>
    </row>
    <row r="23" spans="1:8" ht="15.75" customHeight="1" x14ac:dyDescent="0.25">
      <c r="A23" s="27" t="s">
        <v>45</v>
      </c>
      <c r="B23" s="19"/>
      <c r="C23" s="19"/>
      <c r="D23" s="19"/>
      <c r="E23" s="19"/>
      <c r="F23" s="19"/>
      <c r="G23" s="20"/>
      <c r="H23" s="12"/>
    </row>
    <row r="24" spans="1:8" ht="15.75" customHeight="1" x14ac:dyDescent="0.25">
      <c r="A24" s="28" t="s">
        <v>47</v>
      </c>
      <c r="B24" s="12"/>
      <c r="C24" s="12"/>
      <c r="D24" s="12"/>
      <c r="E24" s="12"/>
      <c r="F24" s="12"/>
      <c r="G24" s="20"/>
      <c r="H24" s="12"/>
    </row>
    <row r="25" spans="1:8" ht="15.75" customHeight="1" x14ac:dyDescent="0.25">
      <c r="A25" s="15" t="s">
        <v>51</v>
      </c>
      <c r="B25" s="12"/>
      <c r="C25" s="12"/>
      <c r="D25" s="12"/>
      <c r="E25" s="12"/>
      <c r="F25" s="12"/>
      <c r="G25" s="20"/>
      <c r="H25" s="12"/>
    </row>
    <row r="26" spans="1:8" ht="15.75" customHeight="1" x14ac:dyDescent="0.25">
      <c r="A26" s="2" t="s">
        <v>53</v>
      </c>
      <c r="B26" s="12">
        <v>127607849</v>
      </c>
      <c r="C26" s="12">
        <v>128609024</v>
      </c>
      <c r="D26" s="12">
        <v>128615126</v>
      </c>
      <c r="E26" s="12">
        <v>128363416</v>
      </c>
      <c r="F26" s="12">
        <v>128569590</v>
      </c>
      <c r="G26" s="14">
        <v>127740429</v>
      </c>
      <c r="H26" s="14">
        <v>127193416</v>
      </c>
    </row>
    <row r="27" spans="1:8" ht="15.75" customHeight="1" x14ac:dyDescent="0.25">
      <c r="A27" s="17" t="s">
        <v>57</v>
      </c>
      <c r="B27" s="12">
        <v>4392802</v>
      </c>
      <c r="C27" s="12">
        <v>3113282</v>
      </c>
      <c r="D27" s="12">
        <v>1176940</v>
      </c>
      <c r="E27" s="12">
        <v>972642</v>
      </c>
      <c r="F27" s="12">
        <v>839432</v>
      </c>
      <c r="G27" s="14">
        <v>264715</v>
      </c>
      <c r="H27" s="14">
        <v>366843</v>
      </c>
    </row>
    <row r="28" spans="1:8" ht="15.75" customHeight="1" x14ac:dyDescent="0.25">
      <c r="A28" s="1"/>
      <c r="B28" s="18">
        <f t="shared" ref="B28:H28" si="3">SUM(B26:B27)</f>
        <v>132000651</v>
      </c>
      <c r="C28" s="18">
        <f t="shared" si="3"/>
        <v>131722306</v>
      </c>
      <c r="D28" s="18">
        <f t="shared" si="3"/>
        <v>129792066</v>
      </c>
      <c r="E28" s="18">
        <f t="shared" si="3"/>
        <v>129336058</v>
      </c>
      <c r="F28" s="18">
        <f t="shared" si="3"/>
        <v>129409022</v>
      </c>
      <c r="G28" s="18">
        <f t="shared" si="3"/>
        <v>128005144</v>
      </c>
      <c r="H28" s="18">
        <f t="shared" si="3"/>
        <v>127560259</v>
      </c>
    </row>
    <row r="29" spans="1:8" ht="15.75" customHeight="1" x14ac:dyDescent="0.25">
      <c r="A29" s="1"/>
      <c r="B29" s="19"/>
      <c r="C29" s="19"/>
      <c r="D29" s="19"/>
      <c r="E29" s="19"/>
      <c r="F29" s="19"/>
      <c r="G29" s="20"/>
      <c r="H29" s="12"/>
    </row>
    <row r="30" spans="1:8" ht="15.75" customHeight="1" x14ac:dyDescent="0.25">
      <c r="A30" s="15" t="s">
        <v>60</v>
      </c>
      <c r="B30" s="12"/>
      <c r="C30" s="12"/>
      <c r="D30" s="12"/>
      <c r="E30" s="12"/>
      <c r="F30" s="12"/>
      <c r="G30" s="20"/>
      <c r="H30" s="12"/>
    </row>
    <row r="31" spans="1:8" ht="15.75" customHeight="1" x14ac:dyDescent="0.25">
      <c r="A31" s="2" t="s">
        <v>34</v>
      </c>
      <c r="B31" s="12">
        <v>33728933</v>
      </c>
      <c r="C31" s="12">
        <v>33728933</v>
      </c>
      <c r="D31" s="12">
        <v>33728933</v>
      </c>
      <c r="E31" s="12">
        <v>33728933</v>
      </c>
      <c r="F31" s="12">
        <v>107782208</v>
      </c>
      <c r="G31" s="14">
        <v>33728933</v>
      </c>
      <c r="H31" s="14">
        <v>33728933</v>
      </c>
    </row>
    <row r="32" spans="1:8" ht="15.75" customHeight="1" x14ac:dyDescent="0.25">
      <c r="A32" s="24" t="s">
        <v>61</v>
      </c>
      <c r="B32" s="12"/>
      <c r="C32" s="12"/>
      <c r="D32" s="12"/>
      <c r="E32" s="12"/>
      <c r="F32" s="12"/>
      <c r="G32" s="14">
        <v>33000000</v>
      </c>
      <c r="H32" s="14">
        <v>82948490</v>
      </c>
    </row>
    <row r="33" spans="1:26" ht="15.75" customHeight="1" x14ac:dyDescent="0.25">
      <c r="A33" s="2" t="s">
        <v>62</v>
      </c>
      <c r="B33" s="12">
        <v>382332427</v>
      </c>
      <c r="C33" s="12">
        <v>836132525</v>
      </c>
      <c r="D33" s="12">
        <v>643461707</v>
      </c>
      <c r="E33" s="12">
        <v>578811479</v>
      </c>
      <c r="F33" s="12">
        <v>489227796</v>
      </c>
      <c r="G33" s="14">
        <v>362881833</v>
      </c>
      <c r="H33" s="14">
        <v>310521050</v>
      </c>
    </row>
    <row r="34" spans="1:26" ht="15.75" customHeight="1" x14ac:dyDescent="0.25">
      <c r="A34" s="2" t="s">
        <v>63</v>
      </c>
      <c r="B34" s="12">
        <v>4862389</v>
      </c>
      <c r="C34" s="12">
        <v>4985092</v>
      </c>
      <c r="D34" s="12">
        <v>4623696</v>
      </c>
      <c r="E34" s="12">
        <v>3613394</v>
      </c>
      <c r="F34" s="12">
        <v>2901844</v>
      </c>
      <c r="G34" s="14">
        <v>1450484</v>
      </c>
      <c r="H34" s="14">
        <v>612869</v>
      </c>
    </row>
    <row r="35" spans="1:26" ht="15.75" customHeight="1" x14ac:dyDescent="0.25">
      <c r="A35" s="2" t="s">
        <v>64</v>
      </c>
      <c r="B35" s="12">
        <v>1365145655</v>
      </c>
      <c r="C35" s="12">
        <v>1047790527</v>
      </c>
      <c r="D35" s="12">
        <v>1575845165</v>
      </c>
      <c r="E35" s="12">
        <v>1541393635</v>
      </c>
      <c r="F35" s="12">
        <v>1662466392</v>
      </c>
      <c r="G35" s="14">
        <v>1814640324</v>
      </c>
      <c r="H35" s="14">
        <v>1867194005</v>
      </c>
    </row>
    <row r="36" spans="1:26" ht="15.75" customHeight="1" x14ac:dyDescent="0.25">
      <c r="A36" s="2" t="s">
        <v>65</v>
      </c>
      <c r="B36" s="12">
        <v>74750</v>
      </c>
      <c r="C36" s="12">
        <v>74750</v>
      </c>
      <c r="D36" s="12">
        <v>74750</v>
      </c>
      <c r="E36" s="12">
        <v>74750</v>
      </c>
      <c r="F36" s="12">
        <v>69750</v>
      </c>
      <c r="G36" s="14">
        <v>64750</v>
      </c>
      <c r="H36" s="14">
        <v>64750</v>
      </c>
    </row>
    <row r="37" spans="1:26" ht="15.75" customHeight="1" x14ac:dyDescent="0.25">
      <c r="A37" s="2" t="s">
        <v>67</v>
      </c>
      <c r="B37" s="12">
        <v>189980109</v>
      </c>
      <c r="C37" s="12">
        <v>198626251</v>
      </c>
      <c r="D37" s="12">
        <v>150524500</v>
      </c>
      <c r="E37" s="12">
        <v>298436984</v>
      </c>
      <c r="F37" s="12">
        <v>166427458</v>
      </c>
      <c r="G37" s="14">
        <v>135845764</v>
      </c>
      <c r="H37" s="14">
        <v>132903968</v>
      </c>
    </row>
    <row r="38" spans="1:26" ht="15.75" customHeight="1" x14ac:dyDescent="0.25">
      <c r="A38" s="1"/>
      <c r="B38" s="16">
        <f t="shared" ref="B38:H38" si="4">SUM(B31:B37)</f>
        <v>1976124263</v>
      </c>
      <c r="C38" s="16">
        <f t="shared" si="4"/>
        <v>2121338078</v>
      </c>
      <c r="D38" s="16">
        <f t="shared" si="4"/>
        <v>2408258751</v>
      </c>
      <c r="E38" s="16">
        <f t="shared" si="4"/>
        <v>2456059175</v>
      </c>
      <c r="F38" s="16">
        <f t="shared" si="4"/>
        <v>2428875448</v>
      </c>
      <c r="G38" s="16">
        <f t="shared" si="4"/>
        <v>2381612088</v>
      </c>
      <c r="H38" s="16">
        <f t="shared" si="4"/>
        <v>2427974065</v>
      </c>
    </row>
    <row r="39" spans="1:26" ht="15.75" customHeight="1" x14ac:dyDescent="0.25">
      <c r="A39" s="1"/>
      <c r="B39" s="18">
        <f t="shared" ref="B39:H39" si="5">B28+B38</f>
        <v>2108124914</v>
      </c>
      <c r="C39" s="18">
        <f t="shared" si="5"/>
        <v>2253060384</v>
      </c>
      <c r="D39" s="18">
        <f t="shared" si="5"/>
        <v>2538050817</v>
      </c>
      <c r="E39" s="18">
        <f t="shared" si="5"/>
        <v>2585395233</v>
      </c>
      <c r="F39" s="18">
        <f t="shared" si="5"/>
        <v>2558284470</v>
      </c>
      <c r="G39" s="18">
        <f t="shared" si="5"/>
        <v>2509617232</v>
      </c>
      <c r="H39" s="18">
        <f t="shared" si="5"/>
        <v>2555534324</v>
      </c>
    </row>
    <row r="40" spans="1:26" ht="15.75" customHeight="1" x14ac:dyDescent="0.25">
      <c r="A40" s="1"/>
      <c r="B40" s="19"/>
      <c r="C40" s="19"/>
      <c r="D40" s="19"/>
      <c r="E40" s="19"/>
      <c r="F40" s="19"/>
      <c r="G40" s="20"/>
      <c r="H40" s="12"/>
    </row>
    <row r="41" spans="1:26" ht="15.75" customHeight="1" x14ac:dyDescent="0.25">
      <c r="A41" s="15" t="s">
        <v>73</v>
      </c>
      <c r="B41" s="12"/>
      <c r="C41" s="12"/>
      <c r="D41" s="12"/>
      <c r="E41" s="12"/>
      <c r="F41" s="12"/>
      <c r="G41" s="20"/>
      <c r="H41" s="12"/>
    </row>
    <row r="42" spans="1:26" ht="15.75" customHeight="1" x14ac:dyDescent="0.25">
      <c r="A42" s="2" t="s">
        <v>74</v>
      </c>
      <c r="B42" s="12">
        <v>1366265846</v>
      </c>
      <c r="C42" s="12">
        <v>1366265840</v>
      </c>
      <c r="D42" s="12">
        <v>1366265840</v>
      </c>
      <c r="E42" s="12">
        <v>1366265840</v>
      </c>
      <c r="F42" s="12">
        <v>1366265840</v>
      </c>
      <c r="G42" s="14">
        <v>1366265840</v>
      </c>
      <c r="H42" s="14">
        <v>1502892420</v>
      </c>
    </row>
    <row r="43" spans="1:26" ht="15.75" customHeight="1" x14ac:dyDescent="0.25">
      <c r="A43" s="2" t="s">
        <v>75</v>
      </c>
      <c r="B43" s="12">
        <v>541892840</v>
      </c>
      <c r="C43" s="12">
        <v>477333291</v>
      </c>
      <c r="D43" s="12">
        <v>589342830</v>
      </c>
      <c r="E43" s="12">
        <v>535569716</v>
      </c>
      <c r="F43" s="12">
        <v>486302449</v>
      </c>
      <c r="G43" s="14">
        <v>531727270</v>
      </c>
      <c r="H43" s="14">
        <v>412982516</v>
      </c>
    </row>
    <row r="44" spans="1:26" ht="15.75" customHeight="1" x14ac:dyDescent="0.25">
      <c r="A44" s="2" t="s">
        <v>76</v>
      </c>
      <c r="B44" s="12">
        <v>427980666</v>
      </c>
      <c r="C44" s="12">
        <v>540252042</v>
      </c>
      <c r="D44" s="12">
        <v>537091477</v>
      </c>
      <c r="E44" s="12">
        <v>456431453</v>
      </c>
      <c r="F44" s="12">
        <v>534085684</v>
      </c>
      <c r="G44" s="14">
        <v>531227086</v>
      </c>
      <c r="H44" s="14">
        <v>529850716</v>
      </c>
    </row>
    <row r="45" spans="1:26" ht="15.75" customHeight="1" x14ac:dyDescent="0.25">
      <c r="A45" s="1"/>
      <c r="B45" s="18">
        <f t="shared" ref="B45:H45" si="6">SUM(B42:B44)</f>
        <v>2336139352</v>
      </c>
      <c r="C45" s="18">
        <f t="shared" si="6"/>
        <v>2383851173</v>
      </c>
      <c r="D45" s="18">
        <f t="shared" si="6"/>
        <v>2492700147</v>
      </c>
      <c r="E45" s="18">
        <f t="shared" si="6"/>
        <v>2358267009</v>
      </c>
      <c r="F45" s="18">
        <f t="shared" si="6"/>
        <v>2386653973</v>
      </c>
      <c r="G45" s="18">
        <f t="shared" si="6"/>
        <v>2429220196</v>
      </c>
      <c r="H45" s="18">
        <f t="shared" si="6"/>
        <v>2445725652</v>
      </c>
    </row>
    <row r="46" spans="1:26" ht="15.75" customHeight="1" x14ac:dyDescent="0.25">
      <c r="A46" s="1"/>
      <c r="B46" s="25">
        <f t="shared" ref="B46:H46" si="7">B45+B39</f>
        <v>4444264266</v>
      </c>
      <c r="C46" s="25">
        <f t="shared" si="7"/>
        <v>4636911557</v>
      </c>
      <c r="D46" s="25">
        <f t="shared" si="7"/>
        <v>5030750964</v>
      </c>
      <c r="E46" s="25">
        <f t="shared" si="7"/>
        <v>4943662242</v>
      </c>
      <c r="F46" s="25">
        <f t="shared" si="7"/>
        <v>4944938443</v>
      </c>
      <c r="G46" s="25">
        <f t="shared" si="7"/>
        <v>4938837428</v>
      </c>
      <c r="H46" s="25">
        <f t="shared" si="7"/>
        <v>5001259976</v>
      </c>
    </row>
    <row r="47" spans="1:26" ht="15.75" customHeight="1" x14ac:dyDescent="0.25">
      <c r="B47" s="12"/>
      <c r="C47" s="12"/>
      <c r="D47" s="12"/>
      <c r="E47" s="12"/>
      <c r="F47" s="12"/>
      <c r="G47" s="20"/>
      <c r="H47" s="12"/>
    </row>
    <row r="48" spans="1:26" ht="15.75" customHeight="1" x14ac:dyDescent="0.25">
      <c r="A48" s="10" t="s">
        <v>78</v>
      </c>
      <c r="B48" s="32">
        <f t="shared" ref="B48:H48" si="8">B45/(B42/10)</f>
        <v>17.098717345818802</v>
      </c>
      <c r="C48" s="32">
        <f t="shared" si="8"/>
        <v>17.447930726277985</v>
      </c>
      <c r="D48" s="32">
        <f t="shared" si="8"/>
        <v>18.24462029292923</v>
      </c>
      <c r="E48" s="32">
        <f t="shared" si="8"/>
        <v>17.260674606341617</v>
      </c>
      <c r="F48" s="32">
        <f t="shared" si="8"/>
        <v>17.468445035557647</v>
      </c>
      <c r="G48" s="32">
        <f t="shared" si="8"/>
        <v>17.779996578118354</v>
      </c>
      <c r="H48" s="32">
        <f t="shared" si="8"/>
        <v>16.27345789660713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8" ht="15.75" customHeight="1" x14ac:dyDescent="0.25">
      <c r="A49" s="10" t="s">
        <v>79</v>
      </c>
      <c r="B49" s="12">
        <f t="shared" ref="B49:H49" si="9">B42/10</f>
        <v>136626584.59999999</v>
      </c>
      <c r="C49" s="12">
        <f t="shared" si="9"/>
        <v>136626584</v>
      </c>
      <c r="D49" s="12">
        <f t="shared" si="9"/>
        <v>136626584</v>
      </c>
      <c r="E49" s="12">
        <f t="shared" si="9"/>
        <v>136626584</v>
      </c>
      <c r="F49" s="12">
        <f t="shared" si="9"/>
        <v>136626584</v>
      </c>
      <c r="G49" s="12">
        <f t="shared" si="9"/>
        <v>136626584</v>
      </c>
      <c r="H49" s="12">
        <f t="shared" si="9"/>
        <v>150289242</v>
      </c>
    </row>
    <row r="50" spans="1:8" ht="15.75" customHeight="1" x14ac:dyDescent="0.25">
      <c r="G50" s="12"/>
      <c r="H50" s="12"/>
    </row>
    <row r="51" spans="1:8" ht="15.75" customHeight="1" x14ac:dyDescent="0.25">
      <c r="G51" s="12"/>
      <c r="H51" s="12"/>
    </row>
    <row r="52" spans="1:8" ht="15.75" customHeight="1" x14ac:dyDescent="0.25">
      <c r="G52" s="12"/>
      <c r="H52" s="12"/>
    </row>
    <row r="53" spans="1:8" ht="15.75" customHeight="1" x14ac:dyDescent="0.25">
      <c r="G53" s="12"/>
      <c r="H53" s="12"/>
    </row>
    <row r="54" spans="1:8" ht="15.75" customHeight="1" x14ac:dyDescent="0.25">
      <c r="G54" s="12"/>
      <c r="H54" s="12"/>
    </row>
    <row r="55" spans="1:8" ht="15.75" customHeight="1" x14ac:dyDescent="0.25">
      <c r="G55" s="12"/>
      <c r="H55" s="12"/>
    </row>
    <row r="56" spans="1:8" ht="15.75" customHeight="1" x14ac:dyDescent="0.25">
      <c r="G56" s="12"/>
      <c r="H56" s="12"/>
    </row>
    <row r="57" spans="1:8" ht="15.75" customHeight="1" x14ac:dyDescent="0.25">
      <c r="G57" s="12"/>
      <c r="H57" s="12"/>
    </row>
    <row r="58" spans="1:8" ht="15.75" customHeight="1" x14ac:dyDescent="0.25">
      <c r="G58" s="12"/>
      <c r="H58" s="12"/>
    </row>
    <row r="59" spans="1:8" ht="15.75" customHeight="1" x14ac:dyDescent="0.25">
      <c r="G59" s="12"/>
      <c r="H59" s="12"/>
    </row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H33" sqref="H33"/>
    </sheetView>
  </sheetViews>
  <sheetFormatPr defaultColWidth="12.625" defaultRowHeight="15" customHeight="1" x14ac:dyDescent="0.2"/>
  <cols>
    <col min="1" max="1" width="28.625" customWidth="1"/>
    <col min="2" max="2" width="12.5" customWidth="1"/>
    <col min="3" max="3" width="13.125" customWidth="1"/>
    <col min="4" max="4" width="13.25" customWidth="1"/>
    <col min="5" max="6" width="12.5" customWidth="1"/>
    <col min="7" max="7" width="12.875" customWidth="1"/>
    <col min="8" max="8" width="1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1" t="s">
        <v>1</v>
      </c>
    </row>
    <row r="3" spans="1:26" ht="17.25" customHeight="1" x14ac:dyDescent="0.25">
      <c r="A3" s="2" t="s">
        <v>2</v>
      </c>
    </row>
    <row r="4" spans="1:26" ht="17.25" customHeight="1" x14ac:dyDescent="0.25">
      <c r="A4" s="3"/>
      <c r="B4" s="4"/>
      <c r="C4" s="4"/>
      <c r="D4" s="4"/>
      <c r="E4" s="4"/>
      <c r="F4" s="4"/>
    </row>
    <row r="5" spans="1:26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2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9">
        <v>43738</v>
      </c>
      <c r="H6" s="9">
        <v>43830</v>
      </c>
    </row>
    <row r="7" spans="1:26" x14ac:dyDescent="0.25">
      <c r="B7" s="7"/>
      <c r="C7" s="7"/>
      <c r="D7" s="7"/>
      <c r="E7" s="7"/>
      <c r="F7" s="7"/>
    </row>
    <row r="8" spans="1:26" x14ac:dyDescent="0.25">
      <c r="A8" s="10" t="s">
        <v>9</v>
      </c>
      <c r="B8" s="12">
        <v>1332022313</v>
      </c>
      <c r="C8" s="12">
        <v>2131003175</v>
      </c>
      <c r="D8" s="12">
        <v>936495704</v>
      </c>
      <c r="E8" s="12">
        <v>1597404598</v>
      </c>
      <c r="F8" s="12">
        <v>2327912562</v>
      </c>
      <c r="G8" s="14">
        <v>753331743</v>
      </c>
      <c r="H8" s="14">
        <v>1452682412</v>
      </c>
    </row>
    <row r="9" spans="1:26" x14ac:dyDescent="0.25">
      <c r="A9" s="2" t="s">
        <v>15</v>
      </c>
      <c r="B9" s="12">
        <v>1165989780</v>
      </c>
      <c r="C9" s="12">
        <v>1857246294</v>
      </c>
      <c r="D9" s="12">
        <v>815616531</v>
      </c>
      <c r="E9" s="12">
        <v>1390659796</v>
      </c>
      <c r="F9" s="12">
        <v>2024473450</v>
      </c>
      <c r="G9" s="14">
        <v>642591142</v>
      </c>
      <c r="H9" s="14">
        <v>1253978120</v>
      </c>
    </row>
    <row r="10" spans="1:26" x14ac:dyDescent="0.25">
      <c r="A10" s="10" t="s">
        <v>16</v>
      </c>
      <c r="B10" s="16">
        <f t="shared" ref="B10:H10" si="0">B8-B9</f>
        <v>166032533</v>
      </c>
      <c r="C10" s="16">
        <f t="shared" si="0"/>
        <v>273756881</v>
      </c>
      <c r="D10" s="16">
        <f t="shared" si="0"/>
        <v>120879173</v>
      </c>
      <c r="E10" s="16">
        <f t="shared" si="0"/>
        <v>206744802</v>
      </c>
      <c r="F10" s="16">
        <f t="shared" si="0"/>
        <v>303439112</v>
      </c>
      <c r="G10" s="16">
        <f t="shared" si="0"/>
        <v>110740601</v>
      </c>
      <c r="H10" s="16">
        <f t="shared" si="0"/>
        <v>198704292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"/>
      <c r="B11" s="19"/>
      <c r="C11" s="19"/>
      <c r="D11" s="19"/>
      <c r="E11" s="19"/>
      <c r="F11" s="19"/>
      <c r="G11" s="20"/>
      <c r="H11" s="2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10" t="s">
        <v>24</v>
      </c>
      <c r="B12" s="19">
        <f t="shared" ref="B12:H12" si="1">SUM(B13:B14)</f>
        <v>33958825</v>
      </c>
      <c r="C12" s="19">
        <f t="shared" si="1"/>
        <v>53122592</v>
      </c>
      <c r="D12" s="19">
        <f t="shared" si="1"/>
        <v>17488817</v>
      </c>
      <c r="E12" s="19">
        <f t="shared" si="1"/>
        <v>33867283</v>
      </c>
      <c r="F12" s="19">
        <f t="shared" si="1"/>
        <v>52912291</v>
      </c>
      <c r="G12" s="19">
        <f t="shared" si="1"/>
        <v>18434448</v>
      </c>
      <c r="H12" s="19">
        <f t="shared" si="1"/>
        <v>34597245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23" t="s">
        <v>29</v>
      </c>
      <c r="B13" s="12">
        <v>5277139</v>
      </c>
      <c r="C13" s="12">
        <v>7805036</v>
      </c>
      <c r="D13" s="12">
        <v>2737929</v>
      </c>
      <c r="E13" s="12">
        <v>5225316</v>
      </c>
      <c r="F13" s="12">
        <v>8058731</v>
      </c>
      <c r="G13" s="14">
        <v>2697850</v>
      </c>
      <c r="H13" s="14">
        <v>5339772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3" t="s">
        <v>33</v>
      </c>
      <c r="B14" s="12">
        <v>28681686</v>
      </c>
      <c r="C14" s="12">
        <v>45317556</v>
      </c>
      <c r="D14" s="12">
        <v>14750888</v>
      </c>
      <c r="E14" s="12">
        <v>28641967</v>
      </c>
      <c r="F14" s="12">
        <v>44853560</v>
      </c>
      <c r="G14" s="14">
        <v>15736598</v>
      </c>
      <c r="H14" s="14">
        <v>29257473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23"/>
      <c r="B15" s="12"/>
      <c r="C15" s="12"/>
      <c r="D15" s="12"/>
      <c r="E15" s="12"/>
      <c r="F15" s="12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10" t="s">
        <v>39</v>
      </c>
      <c r="B16" s="16">
        <f t="shared" ref="B16:H16" si="2">B10-B12</f>
        <v>132073708</v>
      </c>
      <c r="C16" s="16">
        <f t="shared" si="2"/>
        <v>220634289</v>
      </c>
      <c r="D16" s="16">
        <f t="shared" si="2"/>
        <v>103390356</v>
      </c>
      <c r="E16" s="16">
        <f t="shared" si="2"/>
        <v>172877519</v>
      </c>
      <c r="F16" s="16">
        <f t="shared" si="2"/>
        <v>250526821</v>
      </c>
      <c r="G16" s="16">
        <f t="shared" si="2"/>
        <v>92306153</v>
      </c>
      <c r="H16" s="16">
        <f t="shared" si="2"/>
        <v>164107047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26" t="s">
        <v>43</v>
      </c>
      <c r="B17" s="19"/>
      <c r="C17" s="19"/>
      <c r="D17" s="19"/>
      <c r="E17" s="19"/>
      <c r="F17" s="19"/>
      <c r="G17" s="20"/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23" t="s">
        <v>46</v>
      </c>
      <c r="B18" s="12">
        <v>74881745</v>
      </c>
      <c r="C18" s="12">
        <v>106756013</v>
      </c>
      <c r="D18" s="12">
        <v>37193228</v>
      </c>
      <c r="E18" s="12">
        <v>78734199</v>
      </c>
      <c r="F18" s="12">
        <v>125068570</v>
      </c>
      <c r="G18" s="14">
        <v>55901456</v>
      </c>
      <c r="H18" s="14">
        <v>110991102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23" t="s">
        <v>49</v>
      </c>
      <c r="B19" s="12">
        <v>5913038</v>
      </c>
      <c r="C19" s="12">
        <v>3330805</v>
      </c>
      <c r="D19" s="12">
        <v>-1737671</v>
      </c>
      <c r="E19" s="12">
        <v>1431107</v>
      </c>
      <c r="F19" s="12">
        <v>1092745</v>
      </c>
      <c r="G19" s="14">
        <v>-2299741</v>
      </c>
      <c r="H19" s="14">
        <v>-3058349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23" t="s">
        <v>52</v>
      </c>
      <c r="B20" s="12">
        <v>7263469</v>
      </c>
      <c r="C20" s="12">
        <v>9904865</v>
      </c>
      <c r="D20" s="12">
        <v>2935232</v>
      </c>
      <c r="E20" s="12">
        <v>7025452</v>
      </c>
      <c r="F20" s="12">
        <v>9763458</v>
      </c>
      <c r="G20" s="14">
        <v>6536288</v>
      </c>
      <c r="H20" s="14">
        <v>9491770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23"/>
      <c r="B21" s="12"/>
      <c r="C21" s="12"/>
      <c r="D21" s="12"/>
      <c r="E21" s="12"/>
      <c r="F21" s="12"/>
      <c r="G21" s="20"/>
      <c r="H21" s="20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1" t="s">
        <v>58</v>
      </c>
      <c r="B22" s="16">
        <f t="shared" ref="B22:H22" si="3">B16-B18+B19+B20</f>
        <v>70368470</v>
      </c>
      <c r="C22" s="16">
        <f t="shared" si="3"/>
        <v>127113946</v>
      </c>
      <c r="D22" s="16">
        <f t="shared" si="3"/>
        <v>67394689</v>
      </c>
      <c r="E22" s="16">
        <f t="shared" si="3"/>
        <v>102599879</v>
      </c>
      <c r="F22" s="16">
        <f t="shared" si="3"/>
        <v>136314454</v>
      </c>
      <c r="G22" s="16">
        <f t="shared" si="3"/>
        <v>40641244</v>
      </c>
      <c r="H22" s="16">
        <f t="shared" si="3"/>
        <v>59549366</v>
      </c>
    </row>
    <row r="23" spans="1:26" ht="15.75" customHeight="1" x14ac:dyDescent="0.25">
      <c r="A23" s="15" t="s">
        <v>66</v>
      </c>
      <c r="B23" s="38">
        <f t="shared" ref="B23:G23" si="4">B24+B25</f>
        <v>12647835</v>
      </c>
      <c r="C23" s="38">
        <f t="shared" si="4"/>
        <v>21913652</v>
      </c>
      <c r="D23" s="38">
        <f t="shared" si="4"/>
        <v>10674724</v>
      </c>
      <c r="E23" s="38">
        <f t="shared" si="4"/>
        <v>16629697</v>
      </c>
      <c r="F23" s="38">
        <f t="shared" si="4"/>
        <v>22219196</v>
      </c>
      <c r="G23" s="38">
        <f t="shared" si="4"/>
        <v>7248680</v>
      </c>
      <c r="H23" s="38">
        <f>H24+H25</f>
        <v>9894234</v>
      </c>
    </row>
    <row r="24" spans="1:26" ht="15.75" customHeight="1" x14ac:dyDescent="0.25">
      <c r="A24" s="17" t="s">
        <v>68</v>
      </c>
      <c r="B24" s="36">
        <v>12620140</v>
      </c>
      <c r="C24" s="36">
        <v>20650620</v>
      </c>
      <c r="D24" s="36">
        <v>10840505</v>
      </c>
      <c r="E24" s="36">
        <v>16778642</v>
      </c>
      <c r="F24" s="36">
        <v>21900079</v>
      </c>
      <c r="G24" s="37">
        <v>6879103</v>
      </c>
      <c r="H24" s="37">
        <v>9828782</v>
      </c>
    </row>
    <row r="25" spans="1:26" ht="15.75" customHeight="1" x14ac:dyDescent="0.25">
      <c r="A25" s="23" t="s">
        <v>70</v>
      </c>
      <c r="B25" s="36">
        <v>27695</v>
      </c>
      <c r="C25" s="36">
        <v>1263032</v>
      </c>
      <c r="D25" s="36">
        <v>-165781</v>
      </c>
      <c r="E25" s="36">
        <v>-148945</v>
      </c>
      <c r="F25" s="36">
        <v>319117</v>
      </c>
      <c r="G25" s="37">
        <v>369577</v>
      </c>
      <c r="H25" s="37">
        <v>65452</v>
      </c>
    </row>
    <row r="26" spans="1:26" ht="15.75" customHeight="1" x14ac:dyDescent="0.25">
      <c r="A26" s="10" t="s">
        <v>71</v>
      </c>
      <c r="B26" s="18">
        <f t="shared" ref="B26:G26" si="5">B22-B23</f>
        <v>57720635</v>
      </c>
      <c r="C26" s="18">
        <f t="shared" si="5"/>
        <v>105200294</v>
      </c>
      <c r="D26" s="18">
        <f t="shared" si="5"/>
        <v>56719965</v>
      </c>
      <c r="E26" s="18">
        <f t="shared" si="5"/>
        <v>85970182</v>
      </c>
      <c r="F26" s="18">
        <f t="shared" si="5"/>
        <v>114095258</v>
      </c>
      <c r="G26" s="18">
        <f t="shared" si="5"/>
        <v>33392564</v>
      </c>
      <c r="H26" s="18">
        <f>H22-H23</f>
        <v>49655132</v>
      </c>
    </row>
    <row r="27" spans="1:26" ht="15.75" customHeight="1" x14ac:dyDescent="0.25">
      <c r="A27" s="1"/>
      <c r="B27" s="12"/>
      <c r="C27" s="12"/>
      <c r="D27" s="12"/>
      <c r="E27" s="12"/>
      <c r="F27" s="12"/>
      <c r="G27" s="12"/>
      <c r="H27" s="12"/>
    </row>
    <row r="28" spans="1:26" ht="15.75" customHeight="1" x14ac:dyDescent="0.25">
      <c r="A28" s="1"/>
      <c r="B28" s="12"/>
      <c r="C28" s="12"/>
      <c r="D28" s="12"/>
      <c r="E28" s="31"/>
      <c r="F28" s="12"/>
      <c r="G28" s="12"/>
      <c r="H28" s="12"/>
    </row>
    <row r="29" spans="1:26" ht="15.75" customHeight="1" x14ac:dyDescent="0.25">
      <c r="A29" s="10" t="s">
        <v>72</v>
      </c>
      <c r="B29" s="32">
        <f>B26/('1'!B42/10)</f>
        <v>0.42247001320415062</v>
      </c>
      <c r="C29" s="32">
        <f>C26/('1'!C42/10)</f>
        <v>0.76998407571984673</v>
      </c>
      <c r="D29" s="32">
        <f>D26/('1'!D42/10)</f>
        <v>0.41514589137352653</v>
      </c>
      <c r="E29" s="32">
        <f>E26/('1'!E42/10)</f>
        <v>0.62923465904702702</v>
      </c>
      <c r="F29" s="32">
        <f>F26/('1'!F42/10)</f>
        <v>0.83508827242581141</v>
      </c>
      <c r="G29" s="32">
        <f>G26/('1'!G42/10)</f>
        <v>0.24440751589017259</v>
      </c>
      <c r="H29" s="32">
        <f>H26/('1'!H42/10)</f>
        <v>0.33039711518406623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6" t="s">
        <v>77</v>
      </c>
      <c r="B30" s="12">
        <f>'1'!B42/10</f>
        <v>136626584.59999999</v>
      </c>
      <c r="C30" s="12">
        <f>'1'!C42/10</f>
        <v>136626584</v>
      </c>
      <c r="D30" s="12">
        <f>'1'!D42/10</f>
        <v>136626584</v>
      </c>
      <c r="E30" s="12">
        <f>'1'!E42/10</f>
        <v>136626584</v>
      </c>
      <c r="F30" s="12">
        <f>'1'!F42/10</f>
        <v>136626584</v>
      </c>
      <c r="G30" s="12">
        <f>'1'!G42/10</f>
        <v>136626584</v>
      </c>
      <c r="H30" s="12">
        <f>'1'!H42/10</f>
        <v>150289242</v>
      </c>
    </row>
    <row r="31" spans="1:26" ht="15.75" customHeight="1" x14ac:dyDescent="0.25">
      <c r="G31" s="12"/>
      <c r="H31" s="12"/>
    </row>
    <row r="32" spans="1:26" ht="15.75" customHeight="1" x14ac:dyDescent="0.25">
      <c r="G32" s="12"/>
      <c r="H32" s="12"/>
    </row>
    <row r="33" spans="7:8" ht="15.75" customHeight="1" x14ac:dyDescent="0.25">
      <c r="G33" s="12"/>
      <c r="H33" s="12"/>
    </row>
    <row r="34" spans="7:8" ht="15.75" customHeight="1" x14ac:dyDescent="0.25">
      <c r="G34" s="12"/>
      <c r="H34" s="12"/>
    </row>
    <row r="35" spans="7:8" ht="15.75" customHeight="1" x14ac:dyDescent="0.25">
      <c r="G35" s="12"/>
      <c r="H35" s="12"/>
    </row>
    <row r="36" spans="7:8" ht="15.75" customHeight="1" x14ac:dyDescent="0.25">
      <c r="G36" s="12"/>
      <c r="H36" s="12"/>
    </row>
    <row r="37" spans="7:8" ht="15.75" customHeight="1" x14ac:dyDescent="0.25">
      <c r="G37" s="12"/>
      <c r="H37" s="12"/>
    </row>
    <row r="38" spans="7:8" ht="15.75" customHeight="1" x14ac:dyDescent="0.25">
      <c r="G38" s="12"/>
      <c r="H38" s="12"/>
    </row>
    <row r="39" spans="7:8" ht="15.75" customHeight="1" x14ac:dyDescent="0.25">
      <c r="G39" s="12"/>
      <c r="H39" s="12"/>
    </row>
    <row r="40" spans="7:8" ht="15.75" customHeight="1" x14ac:dyDescent="0.25">
      <c r="G40" s="12"/>
      <c r="H40" s="12"/>
    </row>
    <row r="41" spans="7:8" ht="15.75" customHeight="1" x14ac:dyDescent="0.25">
      <c r="G41" s="12"/>
      <c r="H41" s="12"/>
    </row>
    <row r="42" spans="7:8" ht="15.75" customHeight="1" x14ac:dyDescent="0.25">
      <c r="G42" s="12"/>
      <c r="H42" s="12"/>
    </row>
    <row r="43" spans="7:8" ht="15.75" customHeight="1" x14ac:dyDescent="0.2"/>
    <row r="44" spans="7:8" ht="15.75" customHeight="1" x14ac:dyDescent="0.2"/>
    <row r="45" spans="7:8" ht="15.75" customHeight="1" x14ac:dyDescent="0.2"/>
    <row r="46" spans="7:8" ht="15.75" customHeight="1" x14ac:dyDescent="0.2"/>
    <row r="47" spans="7:8" ht="15.75" customHeight="1" x14ac:dyDescent="0.2"/>
    <row r="48" spans="7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2.625" defaultRowHeight="15" customHeight="1" x14ac:dyDescent="0.2"/>
  <cols>
    <col min="1" max="1" width="44.375" customWidth="1"/>
    <col min="2" max="2" width="13.5" customWidth="1"/>
    <col min="3" max="4" width="15.5" customWidth="1"/>
    <col min="5" max="5" width="15" customWidth="1"/>
    <col min="6" max="6" width="13.125" customWidth="1"/>
    <col min="7" max="7" width="12.5" customWidth="1"/>
    <col min="8" max="8" width="13.37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4</v>
      </c>
    </row>
    <row r="3" spans="1:8" x14ac:dyDescent="0.25">
      <c r="A3" s="2" t="s">
        <v>2</v>
      </c>
    </row>
    <row r="4" spans="1:8" ht="15.75" x14ac:dyDescent="0.25">
      <c r="A4" s="3"/>
      <c r="B4" s="5"/>
      <c r="C4" s="5"/>
      <c r="D4" s="5"/>
      <c r="E4" s="5"/>
      <c r="F4" s="5"/>
    </row>
    <row r="5" spans="1:8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9">
        <v>43738</v>
      </c>
      <c r="H6" s="9">
        <v>43830</v>
      </c>
    </row>
    <row r="7" spans="1:8" x14ac:dyDescent="0.25">
      <c r="A7" s="10" t="s">
        <v>8</v>
      </c>
      <c r="B7" s="12"/>
      <c r="C7" s="12"/>
      <c r="D7" s="12"/>
      <c r="E7" s="12"/>
      <c r="F7" s="12"/>
    </row>
    <row r="8" spans="1:8" x14ac:dyDescent="0.25">
      <c r="A8" s="2" t="s">
        <v>11</v>
      </c>
      <c r="B8" s="12">
        <v>1469740012</v>
      </c>
      <c r="C8" s="12">
        <v>2119189505</v>
      </c>
      <c r="D8" s="12">
        <v>806861972</v>
      </c>
      <c r="E8" s="12">
        <v>1579538172</v>
      </c>
      <c r="F8" s="12">
        <v>2375185195</v>
      </c>
      <c r="G8" s="14">
        <v>681255033</v>
      </c>
      <c r="H8" s="14">
        <v>1488642901</v>
      </c>
    </row>
    <row r="9" spans="1:8" x14ac:dyDescent="0.25">
      <c r="A9" s="2" t="s">
        <v>12</v>
      </c>
      <c r="B9" s="12">
        <v>-1174818675</v>
      </c>
      <c r="C9" s="12">
        <v>-1441929147</v>
      </c>
      <c r="D9" s="12">
        <v>-1219337281</v>
      </c>
      <c r="E9" s="12">
        <v>-1924031120</v>
      </c>
      <c r="F9" s="12">
        <v>-2683487146</v>
      </c>
      <c r="G9" s="14">
        <v>-870069175</v>
      </c>
      <c r="H9" s="14">
        <v>-1669657970</v>
      </c>
    </row>
    <row r="10" spans="1:8" x14ac:dyDescent="0.25">
      <c r="A10" s="2" t="s">
        <v>14</v>
      </c>
      <c r="B10" s="12">
        <v>-26712239</v>
      </c>
      <c r="C10" s="12">
        <v>-25686894</v>
      </c>
      <c r="D10" s="12">
        <v>-13244748</v>
      </c>
      <c r="E10" s="12">
        <v>-16148950</v>
      </c>
      <c r="F10" s="12">
        <v>-18212290</v>
      </c>
      <c r="G10" s="14">
        <v>-8577919</v>
      </c>
      <c r="H10" s="14">
        <v>-22460345</v>
      </c>
    </row>
    <row r="11" spans="1:8" x14ac:dyDescent="0.25">
      <c r="A11" s="1"/>
      <c r="B11" s="16">
        <f t="shared" ref="B11:H11" si="0">SUM(B8:B10)</f>
        <v>268209098</v>
      </c>
      <c r="C11" s="16">
        <f t="shared" si="0"/>
        <v>651573464</v>
      </c>
      <c r="D11" s="16">
        <f t="shared" si="0"/>
        <v>-425720057</v>
      </c>
      <c r="E11" s="16">
        <f t="shared" si="0"/>
        <v>-360641898</v>
      </c>
      <c r="F11" s="16">
        <f t="shared" si="0"/>
        <v>-326514241</v>
      </c>
      <c r="G11" s="16">
        <f t="shared" si="0"/>
        <v>-197392061</v>
      </c>
      <c r="H11" s="16">
        <f t="shared" si="0"/>
        <v>-203475414</v>
      </c>
    </row>
    <row r="12" spans="1:8" x14ac:dyDescent="0.25">
      <c r="B12" s="12"/>
      <c r="C12" s="12"/>
      <c r="D12" s="12"/>
      <c r="E12" s="12"/>
      <c r="F12" s="12"/>
      <c r="G12" s="12"/>
      <c r="H12" s="12"/>
    </row>
    <row r="13" spans="1:8" x14ac:dyDescent="0.25">
      <c r="A13" s="10" t="s">
        <v>20</v>
      </c>
      <c r="B13" s="12"/>
      <c r="C13" s="12"/>
      <c r="D13" s="12"/>
      <c r="E13" s="12"/>
      <c r="F13" s="12"/>
      <c r="G13" s="12"/>
      <c r="H13" s="12"/>
    </row>
    <row r="14" spans="1:8" x14ac:dyDescent="0.25">
      <c r="A14" s="2" t="s">
        <v>21</v>
      </c>
      <c r="B14" s="12">
        <v>-21671561</v>
      </c>
      <c r="C14" s="12">
        <v>-41631493</v>
      </c>
      <c r="D14" s="12">
        <v>-8855830</v>
      </c>
      <c r="E14" s="12">
        <v>-13898238</v>
      </c>
      <c r="F14" s="12">
        <v>-69557074</v>
      </c>
      <c r="G14" s="14">
        <v>-2472619</v>
      </c>
      <c r="H14" s="14">
        <v>-5526420</v>
      </c>
    </row>
    <row r="15" spans="1:8" x14ac:dyDescent="0.25">
      <c r="A15" s="17" t="s">
        <v>22</v>
      </c>
      <c r="B15" s="12">
        <v>0</v>
      </c>
      <c r="C15" s="12">
        <v>0</v>
      </c>
      <c r="D15" s="12">
        <v>-24600000</v>
      </c>
      <c r="E15" s="12">
        <v>-24600000</v>
      </c>
      <c r="F15" s="12">
        <v>-45100000</v>
      </c>
      <c r="G15" s="14">
        <v>-13500000</v>
      </c>
      <c r="H15" s="14">
        <v>-31500000</v>
      </c>
    </row>
    <row r="16" spans="1:8" x14ac:dyDescent="0.25">
      <c r="A16" s="21" t="s">
        <v>23</v>
      </c>
      <c r="B16" s="12"/>
      <c r="C16" s="12"/>
      <c r="D16" s="12"/>
      <c r="E16" s="12"/>
      <c r="F16" s="12"/>
      <c r="G16" s="22"/>
      <c r="H16" s="14">
        <v>-3500000</v>
      </c>
    </row>
    <row r="17" spans="1:8" x14ac:dyDescent="0.25">
      <c r="A17" s="17" t="s">
        <v>25</v>
      </c>
      <c r="B17" s="12">
        <v>1878800</v>
      </c>
      <c r="C17" s="12">
        <v>1878800</v>
      </c>
      <c r="D17" s="12">
        <v>0</v>
      </c>
      <c r="E17" s="12">
        <v>-557000</v>
      </c>
      <c r="F17" s="12">
        <v>-51290655</v>
      </c>
      <c r="G17" s="14">
        <v>-15171953</v>
      </c>
      <c r="H17" s="14">
        <v>-19897227</v>
      </c>
    </row>
    <row r="18" spans="1:8" x14ac:dyDescent="0.25">
      <c r="A18" s="1"/>
      <c r="B18" s="16">
        <f t="shared" ref="B18:H18" si="1">SUM(B14:B17)</f>
        <v>-19792761</v>
      </c>
      <c r="C18" s="16">
        <f t="shared" si="1"/>
        <v>-39752693</v>
      </c>
      <c r="D18" s="16">
        <f t="shared" si="1"/>
        <v>-33455830</v>
      </c>
      <c r="E18" s="16">
        <f t="shared" si="1"/>
        <v>-39055238</v>
      </c>
      <c r="F18" s="16">
        <f t="shared" si="1"/>
        <v>-165947729</v>
      </c>
      <c r="G18" s="16">
        <f t="shared" si="1"/>
        <v>-31144572</v>
      </c>
      <c r="H18" s="16">
        <f t="shared" si="1"/>
        <v>-60423647</v>
      </c>
    </row>
    <row r="19" spans="1:8" x14ac:dyDescent="0.25">
      <c r="B19" s="12"/>
      <c r="C19" s="12"/>
      <c r="D19" s="12"/>
      <c r="E19" s="12"/>
      <c r="F19" s="12"/>
      <c r="G19" s="12"/>
      <c r="H19" s="12"/>
    </row>
    <row r="20" spans="1:8" x14ac:dyDescent="0.25">
      <c r="A20" s="10" t="s">
        <v>31</v>
      </c>
      <c r="B20" s="12"/>
      <c r="C20" s="12"/>
      <c r="D20" s="12"/>
      <c r="E20" s="12"/>
      <c r="F20" s="12"/>
      <c r="G20" s="12"/>
      <c r="H20" s="12"/>
    </row>
    <row r="21" spans="1:8" x14ac:dyDescent="0.25">
      <c r="A21" s="17" t="s">
        <v>34</v>
      </c>
      <c r="B21" s="12"/>
      <c r="C21" s="12"/>
      <c r="D21" s="12"/>
      <c r="E21" s="12"/>
      <c r="F21" s="12">
        <v>17111400</v>
      </c>
      <c r="G21" s="12"/>
      <c r="H21" s="12"/>
    </row>
    <row r="22" spans="1:8" ht="15.75" customHeight="1" x14ac:dyDescent="0.25">
      <c r="A22" s="24" t="s">
        <v>36</v>
      </c>
      <c r="B22" s="12"/>
      <c r="C22" s="12"/>
      <c r="D22" s="12"/>
      <c r="E22" s="12"/>
      <c r="F22" s="12"/>
      <c r="G22" s="14">
        <v>18000000</v>
      </c>
      <c r="H22" s="14">
        <v>67948490</v>
      </c>
    </row>
    <row r="23" spans="1:8" ht="15.75" customHeight="1" x14ac:dyDescent="0.25">
      <c r="A23" s="2" t="s">
        <v>37</v>
      </c>
      <c r="B23" s="12">
        <v>-563000</v>
      </c>
      <c r="C23" s="12">
        <v>-563000</v>
      </c>
      <c r="D23" s="12">
        <v>0</v>
      </c>
      <c r="E23" s="12">
        <v>0</v>
      </c>
      <c r="F23" s="12">
        <v>-5000</v>
      </c>
      <c r="G23" s="12"/>
      <c r="H23" s="12"/>
    </row>
    <row r="24" spans="1:8" ht="15.75" customHeight="1" x14ac:dyDescent="0.25">
      <c r="A24" s="17" t="s">
        <v>38</v>
      </c>
      <c r="B24" s="12">
        <v>-130527</v>
      </c>
      <c r="C24" s="12">
        <v>-1287344</v>
      </c>
      <c r="D24" s="12">
        <v>-1174617</v>
      </c>
      <c r="E24" s="12">
        <v>-2389217</v>
      </c>
      <c r="F24" s="12">
        <v>-3233977</v>
      </c>
      <c r="G24" s="14">
        <v>-729697</v>
      </c>
      <c r="H24" s="14">
        <v>-1465184</v>
      </c>
    </row>
    <row r="25" spans="1:8" ht="15.75" customHeight="1" x14ac:dyDescent="0.25">
      <c r="A25" s="2" t="s">
        <v>40</v>
      </c>
      <c r="B25" s="12">
        <v>-164098292</v>
      </c>
      <c r="C25" s="12">
        <v>-481453420</v>
      </c>
      <c r="D25" s="12">
        <v>504247902</v>
      </c>
      <c r="E25" s="12">
        <v>469796372</v>
      </c>
      <c r="F25" s="12">
        <v>590869129</v>
      </c>
      <c r="G25" s="14">
        <v>260603976</v>
      </c>
      <c r="H25" s="14">
        <v>310331883</v>
      </c>
    </row>
    <row r="26" spans="1:8" ht="15.75" customHeight="1" x14ac:dyDescent="0.25">
      <c r="A26" s="2" t="s">
        <v>41</v>
      </c>
      <c r="B26" s="12"/>
      <c r="C26" s="12"/>
      <c r="D26" s="12">
        <v>0</v>
      </c>
      <c r="E26" s="12">
        <v>-17111400</v>
      </c>
      <c r="F26" s="12">
        <v>-106216312</v>
      </c>
      <c r="G26" s="12"/>
      <c r="H26" s="14">
        <v>113454</v>
      </c>
    </row>
    <row r="27" spans="1:8" ht="15.75" customHeight="1" x14ac:dyDescent="0.25">
      <c r="A27" s="17" t="s">
        <v>42</v>
      </c>
      <c r="B27" s="12">
        <v>-74881745</v>
      </c>
      <c r="C27" s="12">
        <v>-106756013</v>
      </c>
      <c r="D27" s="12">
        <v>-37193228</v>
      </c>
      <c r="E27" s="12">
        <v>-78734199</v>
      </c>
      <c r="F27" s="12">
        <v>-125068570</v>
      </c>
      <c r="G27" s="14">
        <v>-55901456</v>
      </c>
      <c r="H27" s="14">
        <v>-110991102</v>
      </c>
    </row>
    <row r="28" spans="1:8" ht="15.75" customHeight="1" x14ac:dyDescent="0.25">
      <c r="A28" s="1"/>
      <c r="B28" s="16">
        <f t="shared" ref="B28:E28" si="2">SUM(B23:B27)</f>
        <v>-239673564</v>
      </c>
      <c r="C28" s="16">
        <f t="shared" si="2"/>
        <v>-590059777</v>
      </c>
      <c r="D28" s="16">
        <f t="shared" si="2"/>
        <v>465880057</v>
      </c>
      <c r="E28" s="16">
        <f t="shared" si="2"/>
        <v>371561556</v>
      </c>
      <c r="F28" s="16">
        <f t="shared" ref="F28:H28" si="3">SUM(F21:F27)</f>
        <v>373456670</v>
      </c>
      <c r="G28" s="16">
        <f t="shared" si="3"/>
        <v>221972823</v>
      </c>
      <c r="H28" s="16">
        <f t="shared" si="3"/>
        <v>265937541</v>
      </c>
    </row>
    <row r="29" spans="1:8" ht="15.75" customHeight="1" x14ac:dyDescent="0.25">
      <c r="B29" s="19"/>
      <c r="C29" s="19"/>
      <c r="D29" s="19"/>
      <c r="E29" s="19"/>
      <c r="F29" s="19"/>
      <c r="G29" s="12"/>
      <c r="H29" s="12"/>
    </row>
    <row r="30" spans="1:8" ht="15.75" customHeight="1" x14ac:dyDescent="0.25">
      <c r="A30" s="1" t="s">
        <v>44</v>
      </c>
      <c r="B30" s="19">
        <f t="shared" ref="B30:H30" si="4">B11+B18+B28</f>
        <v>8742773</v>
      </c>
      <c r="C30" s="19">
        <f t="shared" si="4"/>
        <v>21760994</v>
      </c>
      <c r="D30" s="19">
        <f t="shared" si="4"/>
        <v>6704170</v>
      </c>
      <c r="E30" s="19">
        <f t="shared" si="4"/>
        <v>-28135580</v>
      </c>
      <c r="F30" s="19">
        <f t="shared" si="4"/>
        <v>-119005300</v>
      </c>
      <c r="G30" s="19">
        <f t="shared" si="4"/>
        <v>-6563810</v>
      </c>
      <c r="H30" s="19">
        <f t="shared" si="4"/>
        <v>2038480</v>
      </c>
    </row>
    <row r="31" spans="1:8" ht="15.75" customHeight="1" x14ac:dyDescent="0.25">
      <c r="A31" s="26" t="s">
        <v>48</v>
      </c>
      <c r="B31" s="12"/>
      <c r="C31" s="2">
        <v>-2310720</v>
      </c>
      <c r="D31" s="12">
        <v>-140085</v>
      </c>
      <c r="E31" s="12">
        <v>166351</v>
      </c>
      <c r="F31" s="12">
        <v>-1012956</v>
      </c>
      <c r="G31" s="12"/>
      <c r="H31" s="12"/>
    </row>
    <row r="32" spans="1:8" ht="15.75" customHeight="1" x14ac:dyDescent="0.25">
      <c r="A32" s="29" t="s">
        <v>50</v>
      </c>
      <c r="B32" s="12"/>
      <c r="D32" s="12"/>
      <c r="E32" s="12"/>
      <c r="F32" s="12"/>
      <c r="G32" s="14">
        <v>-229182</v>
      </c>
      <c r="H32" s="14">
        <v>97581</v>
      </c>
    </row>
    <row r="33" spans="1:26" ht="15.75" customHeight="1" x14ac:dyDescent="0.25">
      <c r="A33" s="26" t="s">
        <v>54</v>
      </c>
      <c r="B33" s="12">
        <v>153521517</v>
      </c>
      <c r="C33" s="12" t="s">
        <v>55</v>
      </c>
      <c r="D33" s="12">
        <v>135021681</v>
      </c>
      <c r="E33" s="12">
        <v>135021681</v>
      </c>
      <c r="F33" s="12">
        <v>135021681</v>
      </c>
      <c r="G33" s="14">
        <v>28794484</v>
      </c>
      <c r="H33" s="14">
        <v>28794484</v>
      </c>
    </row>
    <row r="34" spans="1:26" ht="15.75" customHeight="1" x14ac:dyDescent="0.25">
      <c r="A34" s="10" t="s">
        <v>56</v>
      </c>
      <c r="B34" s="18">
        <f t="shared" ref="B34:H34" si="5">SUM(B30:B33)</f>
        <v>162264290</v>
      </c>
      <c r="C34" s="18">
        <f t="shared" si="5"/>
        <v>19450274</v>
      </c>
      <c r="D34" s="18">
        <f t="shared" si="5"/>
        <v>141585766</v>
      </c>
      <c r="E34" s="18">
        <f t="shared" si="5"/>
        <v>107052452</v>
      </c>
      <c r="F34" s="18">
        <f t="shared" si="5"/>
        <v>15003425</v>
      </c>
      <c r="G34" s="18">
        <f t="shared" si="5"/>
        <v>22001492</v>
      </c>
      <c r="H34" s="18">
        <f t="shared" si="5"/>
        <v>30930545</v>
      </c>
    </row>
    <row r="35" spans="1:26" ht="15.75" customHeight="1" x14ac:dyDescent="0.25">
      <c r="A35" s="1"/>
      <c r="B35" s="12"/>
      <c r="C35" s="12"/>
      <c r="D35" s="12"/>
      <c r="E35" s="12"/>
      <c r="F35" s="12"/>
      <c r="G35" s="12"/>
      <c r="H35" s="12"/>
    </row>
    <row r="36" spans="1:26" ht="15.75" customHeight="1" x14ac:dyDescent="0.25">
      <c r="G36" s="12"/>
      <c r="H36" s="12"/>
    </row>
    <row r="37" spans="1:26" ht="15.75" customHeight="1" x14ac:dyDescent="0.25">
      <c r="A37" s="10" t="s">
        <v>59</v>
      </c>
      <c r="B37" s="30">
        <f>B11/('1'!B42/10)</f>
        <v>1.9630813343188849</v>
      </c>
      <c r="C37" s="30">
        <f>C11/('1'!C42/10)</f>
        <v>4.7690094044948088</v>
      </c>
      <c r="D37" s="30">
        <f>D11/('1'!D42/10)</f>
        <v>-3.1159386741309438</v>
      </c>
      <c r="E37" s="30">
        <f>E11/('1'!E42/10)</f>
        <v>-2.6396173236681375</v>
      </c>
      <c r="F37" s="30">
        <f>F11/('1'!F42/10)</f>
        <v>-2.3898295005311705</v>
      </c>
      <c r="G37" s="30">
        <f>G11/('1'!G42/10)</f>
        <v>-1.4447558829400287</v>
      </c>
      <c r="H37" s="30">
        <f>H11/('1'!H42/10)</f>
        <v>-1.3538920769857898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0" t="s">
        <v>69</v>
      </c>
      <c r="B38" s="2">
        <f>'1'!B42/10</f>
        <v>136626584.59999999</v>
      </c>
      <c r="C38" s="2">
        <f>'1'!C42/10</f>
        <v>136626584</v>
      </c>
      <c r="D38" s="2">
        <f>'1'!D42/10</f>
        <v>136626584</v>
      </c>
      <c r="E38" s="2">
        <f>'1'!E42/10</f>
        <v>136626584</v>
      </c>
      <c r="F38" s="2">
        <f>'1'!F42/10</f>
        <v>136626584</v>
      </c>
      <c r="G38" s="2">
        <f>'1'!G42/10</f>
        <v>136626584</v>
      </c>
      <c r="H38" s="2">
        <f>'1'!H42/10</f>
        <v>150289242</v>
      </c>
    </row>
    <row r="39" spans="1:26" ht="15.75" customHeight="1" x14ac:dyDescent="0.25">
      <c r="G39" s="12"/>
      <c r="H39" s="12"/>
    </row>
    <row r="40" spans="1:26" ht="15.75" customHeight="1" x14ac:dyDescent="0.25">
      <c r="G40" s="12"/>
      <c r="H40" s="12"/>
    </row>
    <row r="41" spans="1:26" ht="15.75" customHeight="1" x14ac:dyDescent="0.25">
      <c r="G41" s="12"/>
      <c r="H41" s="12"/>
    </row>
    <row r="42" spans="1:26" ht="15.75" customHeight="1" x14ac:dyDescent="0.25">
      <c r="G42" s="12"/>
      <c r="H42" s="12"/>
    </row>
    <row r="43" spans="1:26" ht="15.75" customHeight="1" x14ac:dyDescent="0.25">
      <c r="G43" s="12"/>
      <c r="H43" s="12"/>
    </row>
    <row r="44" spans="1:26" ht="15.75" customHeight="1" x14ac:dyDescent="0.25">
      <c r="G44" s="12"/>
      <c r="H44" s="12"/>
    </row>
    <row r="45" spans="1:26" ht="15.75" customHeight="1" x14ac:dyDescent="0.25">
      <c r="G45" s="12"/>
      <c r="H45" s="12"/>
    </row>
    <row r="46" spans="1:26" ht="15.75" customHeight="1" x14ac:dyDescent="0.25">
      <c r="G46" s="12"/>
      <c r="H46" s="12"/>
    </row>
    <row r="47" spans="1:26" ht="15.75" customHeight="1" x14ac:dyDescent="0.25">
      <c r="G47" s="12"/>
      <c r="H47" s="12"/>
    </row>
    <row r="48" spans="1:26" ht="15.75" customHeight="1" x14ac:dyDescent="0.25">
      <c r="G48" s="12"/>
      <c r="H48" s="12"/>
    </row>
    <row r="49" spans="7:8" ht="15.75" customHeight="1" x14ac:dyDescent="0.25">
      <c r="G49" s="12"/>
      <c r="H49" s="12"/>
    </row>
    <row r="50" spans="7:8" ht="15.75" customHeight="1" x14ac:dyDescent="0.2"/>
    <row r="51" spans="7:8" ht="15.75" customHeight="1" x14ac:dyDescent="0.2"/>
    <row r="52" spans="7:8" ht="15.75" customHeight="1" x14ac:dyDescent="0.2"/>
    <row r="53" spans="7:8" ht="15.75" customHeight="1" x14ac:dyDescent="0.2"/>
    <row r="54" spans="7:8" ht="15.75" customHeight="1" x14ac:dyDescent="0.2"/>
    <row r="55" spans="7:8" ht="15.75" customHeight="1" x14ac:dyDescent="0.2"/>
    <row r="56" spans="7:8" ht="15.75" customHeight="1" x14ac:dyDescent="0.2"/>
    <row r="57" spans="7:8" ht="15.75" customHeight="1" x14ac:dyDescent="0.2"/>
    <row r="58" spans="7:8" ht="15.75" customHeight="1" x14ac:dyDescent="0.2"/>
    <row r="59" spans="7:8" ht="15.75" customHeight="1" x14ac:dyDescent="0.2"/>
    <row r="60" spans="7:8" ht="15.75" customHeight="1" x14ac:dyDescent="0.2"/>
    <row r="61" spans="7:8" ht="15.75" customHeight="1" x14ac:dyDescent="0.2"/>
    <row r="62" spans="7:8" ht="15.75" customHeight="1" x14ac:dyDescent="0.2"/>
    <row r="63" spans="7:8" ht="15.75" customHeight="1" x14ac:dyDescent="0.2"/>
    <row r="64" spans="7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80</v>
      </c>
    </row>
    <row r="3" spans="1:26" x14ac:dyDescent="0.25">
      <c r="A3" s="2" t="s">
        <v>2</v>
      </c>
    </row>
    <row r="4" spans="1:26" x14ac:dyDescent="0.25"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</row>
    <row r="5" spans="1:26" x14ac:dyDescent="0.25"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2" t="s">
        <v>86</v>
      </c>
      <c r="B6" s="34">
        <f>'2'!B26/'1'!B21</f>
        <v>1.2987669397065508E-2</v>
      </c>
      <c r="C6" s="34">
        <f>'2'!C26/'1'!C21</f>
        <v>2.268756851013257E-2</v>
      </c>
      <c r="D6" s="34">
        <f>'2'!D26/'1'!D21</f>
        <v>1.127465171818034E-2</v>
      </c>
      <c r="E6" s="34">
        <f>'2'!E26/'1'!E21</f>
        <v>1.7389978884402919E-2</v>
      </c>
      <c r="F6" s="34">
        <f>'2'!F26/'1'!F21</f>
        <v>2.3073140204912353E-2</v>
      </c>
    </row>
    <row r="7" spans="1:26" x14ac:dyDescent="0.25">
      <c r="A7" s="2" t="s">
        <v>87</v>
      </c>
      <c r="B7" s="34">
        <f>'2'!B26/'1'!B45</f>
        <v>2.4707702025816479E-2</v>
      </c>
      <c r="C7" s="34">
        <f>'2'!C26/'1'!C45</f>
        <v>4.4130395047946226E-2</v>
      </c>
      <c r="D7" s="34">
        <f>'2'!D26/'1'!D45</f>
        <v>2.2754427590604222E-2</v>
      </c>
      <c r="E7" s="34">
        <f>'2'!E26/'1'!E45</f>
        <v>3.6454812653489488E-2</v>
      </c>
      <c r="F7" s="34">
        <f>'2'!F26/'1'!F45</f>
        <v>4.7805529955640538E-2</v>
      </c>
    </row>
    <row r="8" spans="1:26" x14ac:dyDescent="0.25">
      <c r="A8" s="2" t="s">
        <v>88</v>
      </c>
      <c r="B8" s="34">
        <f>('1'!B27)/'1'!B45</f>
        <v>1.8803681365322936E-3</v>
      </c>
      <c r="C8" s="34">
        <f>('1'!C27)/'1'!C45</f>
        <v>1.3059884086983648E-3</v>
      </c>
      <c r="D8" s="34">
        <f>('1'!D27)/'1'!D45</f>
        <v>4.721546638557646E-4</v>
      </c>
      <c r="E8" s="34">
        <f>('1'!E27)/'1'!E45</f>
        <v>4.124393023724821E-4</v>
      </c>
      <c r="F8" s="34">
        <f>('1'!F27)/'1'!F45</f>
        <v>3.5171918908078761E-4</v>
      </c>
    </row>
    <row r="9" spans="1:26" x14ac:dyDescent="0.25">
      <c r="A9" s="2" t="s">
        <v>89</v>
      </c>
      <c r="B9" s="35">
        <f>'1'!B20/'1'!B38</f>
        <v>1.4827213408896847</v>
      </c>
      <c r="C9" s="35">
        <f>'1'!C20/'1'!C38</f>
        <v>1.4512145989018541</v>
      </c>
      <c r="D9" s="35">
        <f>'1'!D20/'1'!D38</f>
        <v>1.4456083448484893</v>
      </c>
      <c r="E9" s="35">
        <f>'1'!E20/'1'!E38</f>
        <v>1.361111637304097</v>
      </c>
      <c r="F9" s="35">
        <f>'1'!F20/'1'!F38</f>
        <v>1.3734069207817197</v>
      </c>
    </row>
    <row r="10" spans="1:26" x14ac:dyDescent="0.25">
      <c r="A10" s="2" t="s">
        <v>90</v>
      </c>
      <c r="B10" s="34">
        <f>'2'!B26/'2'!B8</f>
        <v>4.3333084165835589E-2</v>
      </c>
      <c r="C10" s="34">
        <f>'2'!C26/'2'!C8</f>
        <v>4.9366559015098607E-2</v>
      </c>
      <c r="D10" s="34">
        <f>'2'!D26/'2'!D8</f>
        <v>6.0566177461076745E-2</v>
      </c>
      <c r="E10" s="34">
        <f>'2'!E26/'2'!E8</f>
        <v>5.3818664418292854E-2</v>
      </c>
      <c r="F10" s="34">
        <f>'2'!F26/'2'!F8</f>
        <v>4.9011831398846156E-2</v>
      </c>
    </row>
    <row r="11" spans="1:26" x14ac:dyDescent="0.25">
      <c r="A11" s="2" t="s">
        <v>91</v>
      </c>
      <c r="B11" s="34" t="e">
        <f>'2'!#REF!/'2'!B8</f>
        <v>#REF!</v>
      </c>
      <c r="C11" s="34" t="e">
        <f>'2'!#REF!/'2'!C8</f>
        <v>#REF!</v>
      </c>
      <c r="D11" s="34" t="e">
        <f>'2'!#REF!/'2'!D8</f>
        <v>#REF!</v>
      </c>
      <c r="E11" s="34" t="e">
        <f>'2'!#REF!/'2'!E8</f>
        <v>#REF!</v>
      </c>
      <c r="F11" s="34" t="e">
        <f>'2'!#REF!/'2'!F8</f>
        <v>#REF!</v>
      </c>
    </row>
    <row r="12" spans="1:26" x14ac:dyDescent="0.25">
      <c r="A12" s="2" t="s">
        <v>92</v>
      </c>
      <c r="B12" s="34">
        <f>'2'!B26/('1'!B27+'1'!B45)</f>
        <v>2.4661329647343098E-2</v>
      </c>
      <c r="C12" s="34">
        <f>'2'!C26/('1'!C27+'1'!C45)</f>
        <v>4.407283643442441E-2</v>
      </c>
      <c r="D12" s="34">
        <f>'2'!D26/('1'!D27+'1'!D45)</f>
        <v>2.2743689051745154E-2</v>
      </c>
      <c r="E12" s="34">
        <f>'2'!E26/('1'!E27+'1'!E45)</f>
        <v>3.6439783454622857E-2</v>
      </c>
      <c r="F12" s="34">
        <f>'2'!F26/('1'!F27+'1'!F45)</f>
        <v>4.7788721745181111E-2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2020-04-12T16:26:54Z</dcterms:modified>
</cp:coreProperties>
</file>