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uri="GoogleSheetsCustomDataVersion1">
      <go:sheetsCustomData xmlns:go="http://customooxmlschemas.google.com/" r:id="rId8" roundtripDataSignature="AMtx7mh94f8udBYqDpo+OffT/w2t2vpu3A=="/>
    </ext>
  </extLst>
</workbook>
</file>

<file path=xl/calcChain.xml><?xml version="1.0" encoding="utf-8"?>
<calcChain xmlns="http://schemas.openxmlformats.org/spreadsheetml/2006/main">
  <c r="B12" i="4" l="1"/>
  <c r="B11" i="4"/>
  <c r="B10" i="4"/>
  <c r="B9" i="4"/>
  <c r="E8" i="4"/>
  <c r="D8" i="4"/>
  <c r="C8" i="4"/>
  <c r="B8" i="4"/>
  <c r="B7" i="4"/>
  <c r="B6" i="4"/>
  <c r="G38" i="3"/>
  <c r="F38" i="3"/>
  <c r="E38" i="3"/>
  <c r="D38" i="3"/>
  <c r="C38" i="3"/>
  <c r="B38" i="3"/>
  <c r="F37" i="3"/>
  <c r="E37" i="3"/>
  <c r="B37" i="3"/>
  <c r="G29" i="3"/>
  <c r="F29" i="3"/>
  <c r="E29" i="3"/>
  <c r="D29" i="3"/>
  <c r="C29" i="3"/>
  <c r="B29" i="3"/>
  <c r="G21" i="3"/>
  <c r="F21" i="3"/>
  <c r="F31" i="3" s="1"/>
  <c r="F34" i="3" s="1"/>
  <c r="E21" i="3"/>
  <c r="E31" i="3" s="1"/>
  <c r="E34" i="3" s="1"/>
  <c r="D21" i="3"/>
  <c r="C21" i="3"/>
  <c r="B21" i="3"/>
  <c r="B31" i="3" s="1"/>
  <c r="B34" i="3" s="1"/>
  <c r="G12" i="3"/>
  <c r="G37" i="3" s="1"/>
  <c r="F12" i="3"/>
  <c r="E12" i="3"/>
  <c r="D12" i="3"/>
  <c r="D37" i="3" s="1"/>
  <c r="C12" i="3"/>
  <c r="C37" i="3" s="1"/>
  <c r="B12" i="3"/>
  <c r="G31" i="2"/>
  <c r="F31" i="2"/>
  <c r="E31" i="2"/>
  <c r="D31" i="2"/>
  <c r="C31" i="2"/>
  <c r="B31" i="2"/>
  <c r="G24" i="2"/>
  <c r="F24" i="2"/>
  <c r="E24" i="2"/>
  <c r="D24" i="2"/>
  <c r="C24" i="2"/>
  <c r="B24" i="2"/>
  <c r="E16" i="2"/>
  <c r="E21" i="2" s="1"/>
  <c r="G12" i="2"/>
  <c r="F12" i="2"/>
  <c r="E12" i="2"/>
  <c r="D12" i="2"/>
  <c r="C12" i="2"/>
  <c r="B12" i="2"/>
  <c r="G10" i="2"/>
  <c r="G16" i="2" s="1"/>
  <c r="G21" i="2" s="1"/>
  <c r="G23" i="2" s="1"/>
  <c r="G27" i="2" s="1"/>
  <c r="G30" i="2" s="1"/>
  <c r="F10" i="2"/>
  <c r="F16" i="2" s="1"/>
  <c r="F21" i="2" s="1"/>
  <c r="F23" i="2" s="1"/>
  <c r="F27" i="2" s="1"/>
  <c r="F30" i="2" s="1"/>
  <c r="E10" i="2"/>
  <c r="D10" i="2"/>
  <c r="D16" i="2" s="1"/>
  <c r="D21" i="2" s="1"/>
  <c r="C10" i="2"/>
  <c r="C16" i="2" s="1"/>
  <c r="C21" i="2" s="1"/>
  <c r="B10" i="2"/>
  <c r="B16" i="2" s="1"/>
  <c r="B21" i="2" s="1"/>
  <c r="G51" i="1"/>
  <c r="F51" i="1"/>
  <c r="E51" i="1"/>
  <c r="D51" i="1"/>
  <c r="C51" i="1"/>
  <c r="B51" i="1"/>
  <c r="G46" i="1"/>
  <c r="G50" i="1" s="1"/>
  <c r="F46" i="1"/>
  <c r="F48" i="1" s="1"/>
  <c r="E46" i="1"/>
  <c r="E50" i="1" s="1"/>
  <c r="D46" i="1"/>
  <c r="D50" i="1" s="1"/>
  <c r="C46" i="1"/>
  <c r="C50" i="1" s="1"/>
  <c r="B46" i="1"/>
  <c r="B48" i="1" s="1"/>
  <c r="G38" i="1"/>
  <c r="F38" i="1"/>
  <c r="E38" i="1"/>
  <c r="F9" i="4" s="1"/>
  <c r="D38" i="1"/>
  <c r="C38" i="1"/>
  <c r="B38" i="1"/>
  <c r="C9" i="4" s="1"/>
  <c r="G28" i="1"/>
  <c r="G39" i="1" s="1"/>
  <c r="G48" i="1" s="1"/>
  <c r="F28" i="1"/>
  <c r="F39" i="1" s="1"/>
  <c r="E28" i="1"/>
  <c r="D28" i="1"/>
  <c r="D39" i="1" s="1"/>
  <c r="D48" i="1" s="1"/>
  <c r="C28" i="1"/>
  <c r="C39" i="1" s="1"/>
  <c r="C48" i="1" s="1"/>
  <c r="B28" i="1"/>
  <c r="B39" i="1" s="1"/>
  <c r="G20" i="1"/>
  <c r="F20" i="1"/>
  <c r="E20" i="1"/>
  <c r="D20" i="1"/>
  <c r="E9" i="4" s="1"/>
  <c r="C20" i="1"/>
  <c r="D9" i="4" s="1"/>
  <c r="B20" i="1"/>
  <c r="G11" i="1"/>
  <c r="F11" i="1"/>
  <c r="F21" i="1" s="1"/>
  <c r="E11" i="1"/>
  <c r="E21" i="1" s="1"/>
  <c r="D11" i="1"/>
  <c r="D21" i="1" s="1"/>
  <c r="C11" i="1"/>
  <c r="B11" i="1"/>
  <c r="B21" i="1" s="1"/>
  <c r="C23" i="2" l="1"/>
  <c r="C27" i="2" s="1"/>
  <c r="D11" i="4"/>
  <c r="E39" i="1"/>
  <c r="D23" i="2"/>
  <c r="D27" i="2" s="1"/>
  <c r="E11" i="4"/>
  <c r="F8" i="4"/>
  <c r="E48" i="1"/>
  <c r="C11" i="4"/>
  <c r="B23" i="2"/>
  <c r="B27" i="2" s="1"/>
  <c r="F11" i="4"/>
  <c r="E23" i="2"/>
  <c r="E27" i="2" s="1"/>
  <c r="C21" i="1"/>
  <c r="G21" i="1"/>
  <c r="B50" i="1"/>
  <c r="F50" i="1"/>
  <c r="C31" i="3"/>
  <c r="C34" i="3" s="1"/>
  <c r="G31" i="3"/>
  <c r="G34" i="3" s="1"/>
  <c r="D31" i="3"/>
  <c r="D34" i="3" s="1"/>
  <c r="E12" i="4" l="1"/>
  <c r="E7" i="4"/>
  <c r="D30" i="2"/>
  <c r="E10" i="4"/>
  <c r="E6" i="4"/>
  <c r="F12" i="4"/>
  <c r="F7" i="4"/>
  <c r="E30" i="2"/>
  <c r="F10" i="4"/>
  <c r="F6" i="4"/>
  <c r="C7" i="4"/>
  <c r="B30" i="2"/>
  <c r="C10" i="4"/>
  <c r="C6" i="4"/>
  <c r="C12" i="4"/>
  <c r="D10" i="4"/>
  <c r="D6" i="4"/>
  <c r="D12" i="4"/>
  <c r="D7" i="4"/>
  <c r="C30" i="2"/>
</calcChain>
</file>

<file path=xl/sharedStrings.xml><?xml version="1.0" encoding="utf-8"?>
<sst xmlns="http://schemas.openxmlformats.org/spreadsheetml/2006/main" count="118" uniqueCount="97">
  <si>
    <t>SIMTEX INDUSTRIES LIMITED</t>
  </si>
  <si>
    <t>Balance Sheet</t>
  </si>
  <si>
    <t>Income Statement</t>
  </si>
  <si>
    <t>As at quarter end</t>
  </si>
  <si>
    <t>Quarter 3</t>
  </si>
  <si>
    <t>Quarter 1</t>
  </si>
  <si>
    <t>Quarter 2</t>
  </si>
  <si>
    <t>ASSETS</t>
  </si>
  <si>
    <t>Net Revenues</t>
  </si>
  <si>
    <t>Cash Flow Statement</t>
  </si>
  <si>
    <t>NON CURRENT ASSETS</t>
  </si>
  <si>
    <t>Property, plant &amp; equipment</t>
  </si>
  <si>
    <t>Net Cash Flows - Operating Activities</t>
  </si>
  <si>
    <t>Cash received from customers &amp; other</t>
  </si>
  <si>
    <t>Capital work in progress</t>
  </si>
  <si>
    <t>Cash paid to suppliers, employees &amp; other</t>
  </si>
  <si>
    <t>Foreign exchange gain/loss</t>
  </si>
  <si>
    <t>Income tax Paid</t>
  </si>
  <si>
    <t>Net Cash Flows - Investment Activities</t>
  </si>
  <si>
    <t>Received from investment in shares</t>
  </si>
  <si>
    <t>Received from interest income</t>
  </si>
  <si>
    <t>Payment for capital work in progress</t>
  </si>
  <si>
    <t>Advance for machinery purchase/ fixed asset</t>
  </si>
  <si>
    <t>Acquisition of property, plant &amp; equipment</t>
  </si>
  <si>
    <t>Received from disposal of property, plant &amp; equipment</t>
  </si>
  <si>
    <t>Cost of goods sold</t>
  </si>
  <si>
    <t>Gross Profit</t>
  </si>
  <si>
    <t>Net Cash Flows - Financing Activities</t>
  </si>
  <si>
    <t>Received/payment in short term bank loan</t>
  </si>
  <si>
    <t>CURRENT ASSETS</t>
  </si>
  <si>
    <t>Received/payment in long term bank loan</t>
  </si>
  <si>
    <t>Inventories</t>
  </si>
  <si>
    <t>Dividend paid</t>
  </si>
  <si>
    <t>Accounts receivable</t>
  </si>
  <si>
    <t>Payment of interest</t>
  </si>
  <si>
    <t>Operating Incomes/Expenses</t>
  </si>
  <si>
    <t>Investment in shares</t>
  </si>
  <si>
    <t>Payment of IPO subscription money</t>
  </si>
  <si>
    <t>Advances,deposit and repayments</t>
  </si>
  <si>
    <t>Goods in transit</t>
  </si>
  <si>
    <t>Cash &amp; Cash equivalents</t>
  </si>
  <si>
    <t>Administrative expenses</t>
  </si>
  <si>
    <t>Net Change in Cash Flows</t>
  </si>
  <si>
    <t>Selling &amp; Distribution expenses</t>
  </si>
  <si>
    <t>Effects of exchange rate changes on cash and cash equivalents</t>
  </si>
  <si>
    <t>Operating Profit</t>
  </si>
  <si>
    <t>Cash and Cash Equivalents at Beginning Period</t>
  </si>
  <si>
    <t>Cash and Cash Equivalents at End of Period</t>
  </si>
  <si>
    <t>Liabilities and Capital</t>
  </si>
  <si>
    <t>Non-Operating Income/(Expenses)</t>
  </si>
  <si>
    <t>Financial Expenses</t>
  </si>
  <si>
    <t>Liabilities</t>
  </si>
  <si>
    <t>Foreign exchange gain/(loss)</t>
  </si>
  <si>
    <t>Net Operating Cash Flow Per Share</t>
  </si>
  <si>
    <t>Non Current Liabilities</t>
  </si>
  <si>
    <t>Deferred tax liability</t>
  </si>
  <si>
    <t>Other Income</t>
  </si>
  <si>
    <t>Long term Debt</t>
  </si>
  <si>
    <t>Profit Before contribution to WPPF</t>
  </si>
  <si>
    <t>Contribution to WPPF &amp; WF</t>
  </si>
  <si>
    <t>Profit Before Taxation</t>
  </si>
  <si>
    <t>Current Liabilities</t>
  </si>
  <si>
    <t>Provision for Taxation</t>
  </si>
  <si>
    <t>Long Term Loan (Current Portion)</t>
  </si>
  <si>
    <t>Short term loan from bank</t>
  </si>
  <si>
    <t>Current tax</t>
  </si>
  <si>
    <t>Accounts payable</t>
  </si>
  <si>
    <t>Deferred tax</t>
  </si>
  <si>
    <t>Net Profit</t>
  </si>
  <si>
    <t>Share money refundable</t>
  </si>
  <si>
    <t>Liabilities for expenses</t>
  </si>
  <si>
    <t>Shares to Calculate NOCFPS</t>
  </si>
  <si>
    <t>Dividend payable</t>
  </si>
  <si>
    <t>Income tax payable</t>
  </si>
  <si>
    <t>Earnings per share (par value Taka 10)</t>
  </si>
  <si>
    <t>Shareholders’ Equity</t>
  </si>
  <si>
    <t>Share capital</t>
  </si>
  <si>
    <t>Share premium</t>
  </si>
  <si>
    <t>Shares to Calculate EPS</t>
  </si>
  <si>
    <t>Retained earning</t>
  </si>
  <si>
    <t>Other comprehensive income</t>
  </si>
  <si>
    <t>Revaluation Surplus</t>
  </si>
  <si>
    <t>Net assets value per share</t>
  </si>
  <si>
    <t>Shares to calculate NAVPS</t>
  </si>
  <si>
    <t>Ratio</t>
  </si>
  <si>
    <t>Q1</t>
  </si>
  <si>
    <t>Q2</t>
  </si>
  <si>
    <t>Q3</t>
  </si>
  <si>
    <t>Q4</t>
  </si>
  <si>
    <t>Q5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</si>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</sst>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1"/>
      <color rgb="FF000000"/>
      <name val="Calibri"/>
    </font>
    <font>
      <b/>
      <u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5" fontId="1" fillId="0" borderId="0" xfId="0" applyNumberFormat="1" applyFont="1" applyAlignment="1">
      <alignment horizontal="right"/>
    </xf>
    <xf numFmtId="15" fontId="4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1" fillId="0" borderId="1" xfId="0" applyFont="1" applyBorder="1"/>
    <xf numFmtId="164" fontId="7" fillId="0" borderId="0" xfId="0" applyNumberFormat="1" applyFont="1" applyAlignment="1"/>
    <xf numFmtId="164" fontId="1" fillId="0" borderId="2" xfId="0" applyNumberFormat="1" applyFont="1" applyBorder="1"/>
    <xf numFmtId="0" fontId="6" fillId="0" borderId="0" xfId="0" applyFont="1" applyAlignment="1"/>
    <xf numFmtId="164" fontId="1" fillId="0" borderId="3" xfId="0" applyNumberFormat="1" applyFont="1" applyBorder="1"/>
    <xf numFmtId="164" fontId="1" fillId="0" borderId="0" xfId="0" applyNumberFormat="1" applyFont="1"/>
    <xf numFmtId="0" fontId="2" fillId="0" borderId="0" xfId="0" applyFont="1" applyAlignment="1">
      <alignment horizontal="left"/>
    </xf>
    <xf numFmtId="164" fontId="1" fillId="0" borderId="4" xfId="0" applyNumberFormat="1" applyFont="1" applyBorder="1"/>
    <xf numFmtId="0" fontId="1" fillId="0" borderId="3" xfId="0" applyFont="1" applyBorder="1"/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2" fontId="1" fillId="0" borderId="5" xfId="0" applyNumberFormat="1" applyFont="1" applyBorder="1"/>
    <xf numFmtId="43" fontId="2" fillId="0" borderId="0" xfId="0" applyNumberFormat="1" applyFont="1"/>
    <xf numFmtId="43" fontId="1" fillId="0" borderId="5" xfId="0" applyNumberFormat="1" applyFont="1" applyBorder="1"/>
    <xf numFmtId="0" fontId="1" fillId="0" borderId="6" xfId="0" applyFont="1" applyBorder="1"/>
    <xf numFmtId="15" fontId="1" fillId="0" borderId="1" xfId="0" applyNumberFormat="1" applyFont="1" applyBorder="1" applyAlignment="1">
      <alignment horizontal="right"/>
    </xf>
    <xf numFmtId="10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2.75" customWidth="1"/>
    <col min="2" max="6" width="12.5" customWidth="1"/>
    <col min="7" max="7" width="14" customWidth="1"/>
    <col min="8" max="25" width="7.625" customWidth="1"/>
  </cols>
  <sheetData>
    <row r="1" spans="1:7" x14ac:dyDescent="0.25">
      <c r="A1" s="1" t="s">
        <v>0</v>
      </c>
    </row>
    <row r="2" spans="1:7" x14ac:dyDescent="0.25">
      <c r="A2" s="1" t="s">
        <v>1</v>
      </c>
    </row>
    <row r="3" spans="1:7" x14ac:dyDescent="0.25">
      <c r="A3" s="2" t="s">
        <v>3</v>
      </c>
    </row>
    <row r="4" spans="1:7" ht="15.75" x14ac:dyDescent="0.25">
      <c r="A4" s="3"/>
      <c r="B4" s="4"/>
      <c r="C4" s="4"/>
      <c r="D4" s="4"/>
      <c r="E4" s="4"/>
    </row>
    <row r="5" spans="1:7" x14ac:dyDescent="0.25">
      <c r="B5" s="5" t="s">
        <v>4</v>
      </c>
      <c r="C5" s="5" t="s">
        <v>5</v>
      </c>
      <c r="D5" s="5" t="s">
        <v>6</v>
      </c>
      <c r="E5" s="5" t="s">
        <v>4</v>
      </c>
      <c r="F5" s="5" t="s">
        <v>5</v>
      </c>
      <c r="G5" s="5" t="s">
        <v>6</v>
      </c>
    </row>
    <row r="6" spans="1:7" x14ac:dyDescent="0.25">
      <c r="B6" s="6">
        <v>43190</v>
      </c>
      <c r="C6" s="6">
        <v>43373</v>
      </c>
      <c r="D6" s="6">
        <v>43465</v>
      </c>
      <c r="E6" s="6">
        <v>43555</v>
      </c>
      <c r="F6" s="7">
        <v>43738</v>
      </c>
      <c r="G6" s="7">
        <v>43830</v>
      </c>
    </row>
    <row r="7" spans="1:7" x14ac:dyDescent="0.25">
      <c r="A7" s="8" t="s">
        <v>7</v>
      </c>
      <c r="B7" s="9"/>
      <c r="C7" s="9"/>
      <c r="D7" s="9"/>
      <c r="E7" s="9"/>
      <c r="F7" s="9"/>
    </row>
    <row r="8" spans="1:7" x14ac:dyDescent="0.25">
      <c r="A8" s="11" t="s">
        <v>10</v>
      </c>
      <c r="B8" s="9"/>
      <c r="C8" s="9"/>
      <c r="D8" s="9"/>
      <c r="E8" s="9"/>
      <c r="F8" s="9"/>
    </row>
    <row r="9" spans="1:7" x14ac:dyDescent="0.25">
      <c r="A9" s="12" t="s">
        <v>11</v>
      </c>
      <c r="B9" s="9">
        <v>930451004</v>
      </c>
      <c r="C9" s="9">
        <v>960838043</v>
      </c>
      <c r="D9" s="9">
        <v>962431866</v>
      </c>
      <c r="E9" s="9">
        <v>1101335077</v>
      </c>
      <c r="F9" s="14">
        <v>1100921501</v>
      </c>
      <c r="G9" s="14">
        <v>1092279649</v>
      </c>
    </row>
    <row r="10" spans="1:7" x14ac:dyDescent="0.25">
      <c r="A10" s="12" t="s">
        <v>14</v>
      </c>
      <c r="B10" s="9">
        <v>168310202</v>
      </c>
      <c r="C10" s="9">
        <v>166870363</v>
      </c>
      <c r="D10" s="9">
        <v>273816390</v>
      </c>
      <c r="E10" s="9">
        <v>142699054</v>
      </c>
      <c r="F10" s="14">
        <v>150738938</v>
      </c>
      <c r="G10" s="14">
        <v>150738938</v>
      </c>
    </row>
    <row r="11" spans="1:7" x14ac:dyDescent="0.25">
      <c r="A11" s="1"/>
      <c r="B11" s="17">
        <f t="shared" ref="B11:G11" si="0">SUM(B9:B10)</f>
        <v>1098761206</v>
      </c>
      <c r="C11" s="17">
        <f t="shared" si="0"/>
        <v>1127708406</v>
      </c>
      <c r="D11" s="17">
        <f t="shared" si="0"/>
        <v>1236248256</v>
      </c>
      <c r="E11" s="17">
        <f t="shared" si="0"/>
        <v>1244034131</v>
      </c>
      <c r="F11" s="17">
        <f t="shared" si="0"/>
        <v>1251660439</v>
      </c>
      <c r="G11" s="17">
        <f t="shared" si="0"/>
        <v>1243018587</v>
      </c>
    </row>
    <row r="12" spans="1:7" x14ac:dyDescent="0.25">
      <c r="A12" s="1"/>
      <c r="B12" s="18"/>
      <c r="C12" s="18"/>
      <c r="D12" s="18"/>
      <c r="E12" s="18"/>
      <c r="F12" s="9"/>
      <c r="G12" s="9"/>
    </row>
    <row r="13" spans="1:7" x14ac:dyDescent="0.25">
      <c r="A13" s="11" t="s">
        <v>29</v>
      </c>
      <c r="B13" s="9"/>
      <c r="C13" s="9"/>
      <c r="D13" s="9"/>
      <c r="E13" s="9"/>
      <c r="F13" s="9"/>
      <c r="G13" s="9"/>
    </row>
    <row r="14" spans="1:7" x14ac:dyDescent="0.25">
      <c r="A14" s="12" t="s">
        <v>31</v>
      </c>
      <c r="B14" s="9">
        <v>241202992</v>
      </c>
      <c r="C14" s="9">
        <v>264610164</v>
      </c>
      <c r="D14" s="9">
        <v>277544782</v>
      </c>
      <c r="E14" s="9">
        <v>276162822</v>
      </c>
      <c r="F14" s="14">
        <v>282403634</v>
      </c>
      <c r="G14" s="14">
        <v>283625872</v>
      </c>
    </row>
    <row r="15" spans="1:7" x14ac:dyDescent="0.25">
      <c r="A15" s="12" t="s">
        <v>33</v>
      </c>
      <c r="B15" s="9">
        <v>444284524</v>
      </c>
      <c r="C15" s="9">
        <v>462100992</v>
      </c>
      <c r="D15" s="9">
        <v>476507738</v>
      </c>
      <c r="E15" s="9">
        <v>475219811</v>
      </c>
      <c r="F15" s="14">
        <v>492572337</v>
      </c>
      <c r="G15" s="14">
        <v>498677160</v>
      </c>
    </row>
    <row r="16" spans="1:7" x14ac:dyDescent="0.25">
      <c r="A16" s="12" t="s">
        <v>36</v>
      </c>
      <c r="B16" s="9">
        <v>0</v>
      </c>
      <c r="C16" s="9">
        <v>94784</v>
      </c>
      <c r="D16" s="9">
        <v>0</v>
      </c>
      <c r="E16" s="9">
        <v>0</v>
      </c>
      <c r="F16" s="9"/>
      <c r="G16" s="9"/>
    </row>
    <row r="17" spans="1:7" x14ac:dyDescent="0.25">
      <c r="A17" s="12" t="s">
        <v>38</v>
      </c>
      <c r="B17" s="9">
        <v>97445977</v>
      </c>
      <c r="C17" s="9">
        <v>121702158</v>
      </c>
      <c r="D17" s="9">
        <v>112815726</v>
      </c>
      <c r="E17" s="9">
        <v>127535459</v>
      </c>
      <c r="F17" s="14">
        <v>131317903</v>
      </c>
      <c r="G17" s="14">
        <v>377969556</v>
      </c>
    </row>
    <row r="18" spans="1:7" x14ac:dyDescent="0.25">
      <c r="A18" s="12" t="s">
        <v>39</v>
      </c>
      <c r="B18" s="9">
        <v>14819900</v>
      </c>
      <c r="C18" s="9">
        <v>37137957</v>
      </c>
      <c r="D18" s="9">
        <v>41235463</v>
      </c>
      <c r="E18" s="9">
        <v>41638490</v>
      </c>
      <c r="F18" s="14">
        <v>38422436</v>
      </c>
      <c r="G18" s="14">
        <v>53266992</v>
      </c>
    </row>
    <row r="19" spans="1:7" x14ac:dyDescent="0.25">
      <c r="A19" s="12" t="s">
        <v>40</v>
      </c>
      <c r="B19" s="9">
        <v>103393680</v>
      </c>
      <c r="C19" s="9">
        <v>90892582</v>
      </c>
      <c r="D19" s="9">
        <v>50812468</v>
      </c>
      <c r="E19" s="9">
        <v>24764302</v>
      </c>
      <c r="F19" s="14">
        <v>51109993</v>
      </c>
      <c r="G19" s="14">
        <v>29583985</v>
      </c>
    </row>
    <row r="20" spans="1:7" x14ac:dyDescent="0.25">
      <c r="A20" s="1"/>
      <c r="B20" s="15">
        <f t="shared" ref="B20:G20" si="1">SUM(B14:B19)</f>
        <v>901147073</v>
      </c>
      <c r="C20" s="15">
        <f t="shared" si="1"/>
        <v>976538637</v>
      </c>
      <c r="D20" s="15">
        <f t="shared" si="1"/>
        <v>958916177</v>
      </c>
      <c r="E20" s="15">
        <f t="shared" si="1"/>
        <v>945320884</v>
      </c>
      <c r="F20" s="15">
        <f t="shared" si="1"/>
        <v>995826303</v>
      </c>
      <c r="G20" s="15">
        <f t="shared" si="1"/>
        <v>1243123565</v>
      </c>
    </row>
    <row r="21" spans="1:7" ht="15.75" customHeight="1" x14ac:dyDescent="0.25">
      <c r="A21" s="1"/>
      <c r="B21" s="20">
        <f t="shared" ref="B21:G21" si="2">B11+B20</f>
        <v>1999908279</v>
      </c>
      <c r="C21" s="20">
        <f t="shared" si="2"/>
        <v>2104247043</v>
      </c>
      <c r="D21" s="20">
        <f t="shared" si="2"/>
        <v>2195164433</v>
      </c>
      <c r="E21" s="20">
        <f t="shared" si="2"/>
        <v>2189355015</v>
      </c>
      <c r="F21" s="20">
        <f t="shared" si="2"/>
        <v>2247486742</v>
      </c>
      <c r="G21" s="20">
        <f t="shared" si="2"/>
        <v>2486142152</v>
      </c>
    </row>
    <row r="22" spans="1:7" ht="15.75" customHeight="1" x14ac:dyDescent="0.25">
      <c r="A22" s="1"/>
      <c r="B22" s="18"/>
      <c r="C22" s="18"/>
      <c r="D22" s="18"/>
      <c r="E22" s="18"/>
      <c r="F22" s="9"/>
      <c r="G22" s="9"/>
    </row>
    <row r="23" spans="1:7" ht="15.75" customHeight="1" x14ac:dyDescent="0.25">
      <c r="A23" s="22" t="s">
        <v>48</v>
      </c>
      <c r="B23" s="9"/>
      <c r="C23" s="9"/>
      <c r="D23" s="9"/>
      <c r="E23" s="9"/>
      <c r="F23" s="9"/>
      <c r="G23" s="9"/>
    </row>
    <row r="24" spans="1:7" ht="15.75" customHeight="1" x14ac:dyDescent="0.25">
      <c r="A24" s="23" t="s">
        <v>51</v>
      </c>
      <c r="B24" s="9"/>
      <c r="C24" s="9"/>
      <c r="D24" s="9"/>
      <c r="E24" s="9"/>
      <c r="F24" s="9"/>
      <c r="G24" s="9"/>
    </row>
    <row r="25" spans="1:7" ht="15.75" customHeight="1" x14ac:dyDescent="0.25">
      <c r="A25" s="11" t="s">
        <v>54</v>
      </c>
      <c r="B25" s="9"/>
      <c r="C25" s="9"/>
      <c r="D25" s="9"/>
      <c r="E25" s="9"/>
      <c r="F25" s="9"/>
      <c r="G25" s="9"/>
    </row>
    <row r="26" spans="1:7" ht="15.75" customHeight="1" x14ac:dyDescent="0.25">
      <c r="A26" s="12" t="s">
        <v>55</v>
      </c>
      <c r="B26" s="9">
        <v>29806685</v>
      </c>
      <c r="C26" s="9">
        <v>32208280</v>
      </c>
      <c r="D26" s="9">
        <v>33146655</v>
      </c>
      <c r="E26" s="9">
        <v>37981534</v>
      </c>
      <c r="F26" s="14">
        <v>40716309</v>
      </c>
      <c r="G26" s="14">
        <v>41741368</v>
      </c>
    </row>
    <row r="27" spans="1:7" ht="15.75" customHeight="1" x14ac:dyDescent="0.25">
      <c r="A27" s="2" t="s">
        <v>57</v>
      </c>
      <c r="B27" s="9">
        <v>258691059</v>
      </c>
      <c r="C27" s="9">
        <v>227714916</v>
      </c>
      <c r="D27" s="9">
        <v>304488493</v>
      </c>
      <c r="E27" s="9">
        <v>293947600</v>
      </c>
      <c r="F27" s="14">
        <v>248884650</v>
      </c>
      <c r="G27" s="14">
        <v>240847117</v>
      </c>
    </row>
    <row r="28" spans="1:7" ht="15.75" customHeight="1" x14ac:dyDescent="0.25">
      <c r="A28" s="1"/>
      <c r="B28" s="17">
        <f t="shared" ref="B28:G28" si="3">SUM(B26:B27)</f>
        <v>288497744</v>
      </c>
      <c r="C28" s="17">
        <f t="shared" si="3"/>
        <v>259923196</v>
      </c>
      <c r="D28" s="17">
        <f t="shared" si="3"/>
        <v>337635148</v>
      </c>
      <c r="E28" s="17">
        <f t="shared" si="3"/>
        <v>331929134</v>
      </c>
      <c r="F28" s="17">
        <f t="shared" si="3"/>
        <v>289600959</v>
      </c>
      <c r="G28" s="17">
        <f t="shared" si="3"/>
        <v>282588485</v>
      </c>
    </row>
    <row r="29" spans="1:7" ht="15.75" customHeight="1" x14ac:dyDescent="0.25">
      <c r="A29" s="1"/>
      <c r="B29" s="18"/>
      <c r="C29" s="18"/>
      <c r="D29" s="18"/>
      <c r="E29" s="18"/>
      <c r="F29" s="9"/>
      <c r="G29" s="9"/>
    </row>
    <row r="30" spans="1:7" ht="15.75" customHeight="1" x14ac:dyDescent="0.25">
      <c r="A30" s="11" t="s">
        <v>61</v>
      </c>
      <c r="B30" s="9"/>
      <c r="C30" s="9"/>
      <c r="D30" s="9"/>
      <c r="E30" s="9"/>
      <c r="F30" s="9"/>
      <c r="G30" s="9"/>
    </row>
    <row r="31" spans="1:7" ht="15.75" customHeight="1" x14ac:dyDescent="0.25">
      <c r="A31" s="12" t="s">
        <v>63</v>
      </c>
      <c r="B31" s="9">
        <v>61187764</v>
      </c>
      <c r="C31" s="9">
        <v>87775995</v>
      </c>
      <c r="D31" s="9">
        <v>83702469</v>
      </c>
      <c r="E31" s="9">
        <v>84202168</v>
      </c>
      <c r="F31" s="14">
        <v>96816400</v>
      </c>
      <c r="G31" s="14">
        <v>78287250</v>
      </c>
    </row>
    <row r="32" spans="1:7" ht="15.75" customHeight="1" x14ac:dyDescent="0.25">
      <c r="A32" s="12" t="s">
        <v>64</v>
      </c>
      <c r="B32" s="9">
        <v>39984225</v>
      </c>
      <c r="C32" s="9">
        <v>44414430</v>
      </c>
      <c r="D32" s="9">
        <v>37793221</v>
      </c>
      <c r="E32" s="9">
        <v>46433991</v>
      </c>
      <c r="F32" s="14">
        <v>39161740</v>
      </c>
      <c r="G32" s="14">
        <v>264852862</v>
      </c>
    </row>
    <row r="33" spans="1:7" ht="15.75" customHeight="1" x14ac:dyDescent="0.25">
      <c r="A33" s="12" t="s">
        <v>66</v>
      </c>
      <c r="B33" s="9">
        <v>1670300</v>
      </c>
      <c r="C33" s="9">
        <v>1229400</v>
      </c>
      <c r="D33" s="9">
        <v>1334090</v>
      </c>
      <c r="E33" s="9">
        <v>1130360</v>
      </c>
      <c r="F33" s="14">
        <v>1135160</v>
      </c>
      <c r="G33" s="14">
        <v>1621201</v>
      </c>
    </row>
    <row r="34" spans="1:7" ht="15.75" customHeight="1" x14ac:dyDescent="0.25">
      <c r="A34" s="12" t="s">
        <v>69</v>
      </c>
      <c r="B34" s="9">
        <v>437782</v>
      </c>
      <c r="C34" s="9">
        <v>437782</v>
      </c>
      <c r="D34" s="9">
        <v>437782</v>
      </c>
      <c r="E34" s="9">
        <v>437782</v>
      </c>
      <c r="F34" s="14">
        <v>323782</v>
      </c>
      <c r="G34" s="14">
        <v>323782</v>
      </c>
    </row>
    <row r="35" spans="1:7" ht="15.75" customHeight="1" x14ac:dyDescent="0.25">
      <c r="A35" s="12" t="s">
        <v>70</v>
      </c>
      <c r="B35" s="9">
        <v>23372542</v>
      </c>
      <c r="C35" s="9">
        <v>27841402</v>
      </c>
      <c r="D35" s="9">
        <v>28999741</v>
      </c>
      <c r="E35" s="9">
        <v>19635352</v>
      </c>
      <c r="F35" s="14">
        <v>23685730</v>
      </c>
      <c r="G35" s="14">
        <v>18185972</v>
      </c>
    </row>
    <row r="36" spans="1:7" ht="15.75" customHeight="1" x14ac:dyDescent="0.25">
      <c r="A36" s="12" t="s">
        <v>72</v>
      </c>
      <c r="B36" s="9">
        <v>5803400</v>
      </c>
      <c r="C36" s="9">
        <v>5713884</v>
      </c>
      <c r="D36" s="9">
        <v>38672039</v>
      </c>
      <c r="E36" s="9">
        <v>7139191</v>
      </c>
      <c r="F36" s="14">
        <v>6837773</v>
      </c>
      <c r="G36" s="14">
        <v>53002488</v>
      </c>
    </row>
    <row r="37" spans="1:7" ht="15.75" customHeight="1" x14ac:dyDescent="0.25">
      <c r="A37" s="12" t="s">
        <v>73</v>
      </c>
      <c r="B37" s="9">
        <v>68246223</v>
      </c>
      <c r="C37" s="9">
        <v>85974637</v>
      </c>
      <c r="D37" s="9">
        <v>66021151</v>
      </c>
      <c r="E37" s="9">
        <v>66574590</v>
      </c>
      <c r="F37" s="14">
        <v>78360707</v>
      </c>
      <c r="G37" s="14">
        <v>84232052</v>
      </c>
    </row>
    <row r="38" spans="1:7" ht="15.75" customHeight="1" x14ac:dyDescent="0.25">
      <c r="A38" s="1"/>
      <c r="B38" s="15">
        <f t="shared" ref="B38:G38" si="4">SUM(B31:B37)</f>
        <v>200702236</v>
      </c>
      <c r="C38" s="15">
        <f t="shared" si="4"/>
        <v>253387530</v>
      </c>
      <c r="D38" s="15">
        <f t="shared" si="4"/>
        <v>256960493</v>
      </c>
      <c r="E38" s="15">
        <f t="shared" si="4"/>
        <v>225553434</v>
      </c>
      <c r="F38" s="15">
        <f t="shared" si="4"/>
        <v>246321292</v>
      </c>
      <c r="G38" s="15">
        <f t="shared" si="4"/>
        <v>500505607</v>
      </c>
    </row>
    <row r="39" spans="1:7" ht="15.75" customHeight="1" x14ac:dyDescent="0.25">
      <c r="A39" s="1"/>
      <c r="B39" s="17">
        <f t="shared" ref="B39:G39" si="5">B28+B38</f>
        <v>489199980</v>
      </c>
      <c r="C39" s="17">
        <f t="shared" si="5"/>
        <v>513310726</v>
      </c>
      <c r="D39" s="17">
        <f t="shared" si="5"/>
        <v>594595641</v>
      </c>
      <c r="E39" s="17">
        <f t="shared" si="5"/>
        <v>557482568</v>
      </c>
      <c r="F39" s="17">
        <f t="shared" si="5"/>
        <v>535922251</v>
      </c>
      <c r="G39" s="17">
        <f t="shared" si="5"/>
        <v>783094092</v>
      </c>
    </row>
    <row r="40" spans="1:7" ht="15.75" customHeight="1" x14ac:dyDescent="0.25">
      <c r="A40" s="11" t="s">
        <v>75</v>
      </c>
      <c r="B40" s="9"/>
      <c r="C40" s="9"/>
      <c r="D40" s="9"/>
      <c r="E40" s="9"/>
      <c r="F40" s="9"/>
      <c r="G40" s="9"/>
    </row>
    <row r="41" spans="1:7" ht="15.75" customHeight="1" x14ac:dyDescent="0.25">
      <c r="A41" s="12" t="s">
        <v>76</v>
      </c>
      <c r="B41" s="9">
        <v>659175000</v>
      </c>
      <c r="C41" s="9">
        <v>659175000</v>
      </c>
      <c r="D41" s="9">
        <v>758051250</v>
      </c>
      <c r="E41" s="9">
        <v>758051250</v>
      </c>
      <c r="F41" s="14">
        <v>758051250</v>
      </c>
      <c r="G41" s="14">
        <v>795953810</v>
      </c>
    </row>
    <row r="42" spans="1:7" ht="15.75" customHeight="1" x14ac:dyDescent="0.25">
      <c r="A42" s="12" t="s">
        <v>77</v>
      </c>
      <c r="B42" s="9">
        <v>300000000</v>
      </c>
      <c r="C42" s="9">
        <v>300000000</v>
      </c>
      <c r="D42" s="9">
        <v>300000000</v>
      </c>
      <c r="E42" s="9">
        <v>300000000</v>
      </c>
      <c r="F42" s="14">
        <v>300000000</v>
      </c>
      <c r="G42" s="14">
        <v>300000000</v>
      </c>
    </row>
    <row r="43" spans="1:7" ht="15.75" customHeight="1" x14ac:dyDescent="0.25">
      <c r="A43" s="12" t="s">
        <v>79</v>
      </c>
      <c r="B43" s="9">
        <v>447864400</v>
      </c>
      <c r="C43" s="9">
        <v>528142836</v>
      </c>
      <c r="D43" s="9">
        <v>438848643</v>
      </c>
      <c r="E43" s="9">
        <v>470152296</v>
      </c>
      <c r="F43" s="14">
        <v>549844342</v>
      </c>
      <c r="G43" s="14">
        <v>503425351</v>
      </c>
    </row>
    <row r="44" spans="1:7" ht="15.75" customHeight="1" x14ac:dyDescent="0.25">
      <c r="A44" s="12" t="s">
        <v>80</v>
      </c>
      <c r="B44" s="9">
        <v>0</v>
      </c>
      <c r="C44" s="9">
        <v>-50418</v>
      </c>
      <c r="D44" s="9">
        <v>0</v>
      </c>
      <c r="E44" s="9">
        <v>0</v>
      </c>
      <c r="G44" s="9"/>
    </row>
    <row r="45" spans="1:7" ht="15.75" customHeight="1" x14ac:dyDescent="0.25">
      <c r="A45" s="12" t="s">
        <v>81</v>
      </c>
      <c r="B45" s="9">
        <v>103668899</v>
      </c>
      <c r="C45" s="9">
        <v>103668899</v>
      </c>
      <c r="D45" s="9">
        <v>103668899</v>
      </c>
      <c r="E45" s="9">
        <v>103668899</v>
      </c>
      <c r="F45" s="14">
        <v>103668899</v>
      </c>
      <c r="G45" s="14">
        <v>103668899</v>
      </c>
    </row>
    <row r="46" spans="1:7" ht="15.75" customHeight="1" x14ac:dyDescent="0.25">
      <c r="A46" s="1"/>
      <c r="B46" s="17">
        <f t="shared" ref="B46:G46" si="6">SUM(B41:B45)</f>
        <v>1510708299</v>
      </c>
      <c r="C46" s="17">
        <f t="shared" si="6"/>
        <v>1590936317</v>
      </c>
      <c r="D46" s="17">
        <f t="shared" si="6"/>
        <v>1600568792</v>
      </c>
      <c r="E46" s="17">
        <f t="shared" si="6"/>
        <v>1631872445</v>
      </c>
      <c r="F46" s="17">
        <f t="shared" si="6"/>
        <v>1711564491</v>
      </c>
      <c r="G46" s="17">
        <f t="shared" si="6"/>
        <v>1703048060</v>
      </c>
    </row>
    <row r="47" spans="1:7" ht="15.75" customHeight="1" x14ac:dyDescent="0.25">
      <c r="A47" s="1"/>
      <c r="B47" s="18"/>
      <c r="C47" s="18"/>
      <c r="D47" s="18"/>
      <c r="E47" s="18"/>
      <c r="F47" s="9"/>
      <c r="G47" s="9"/>
    </row>
    <row r="48" spans="1:7" ht="15.75" customHeight="1" x14ac:dyDescent="0.25">
      <c r="A48" s="1"/>
      <c r="B48" s="20">
        <f t="shared" ref="B48:G48" si="7">B46+B39</f>
        <v>1999908279</v>
      </c>
      <c r="C48" s="20">
        <f t="shared" si="7"/>
        <v>2104247043</v>
      </c>
      <c r="D48" s="20">
        <f t="shared" si="7"/>
        <v>2195164433</v>
      </c>
      <c r="E48" s="20">
        <f t="shared" si="7"/>
        <v>2189355013</v>
      </c>
      <c r="F48" s="20">
        <f t="shared" si="7"/>
        <v>2247486742</v>
      </c>
      <c r="G48" s="20">
        <f t="shared" si="7"/>
        <v>2486142152</v>
      </c>
    </row>
    <row r="49" spans="1:25" ht="15.75" customHeight="1" x14ac:dyDescent="0.25">
      <c r="F49" s="9"/>
      <c r="G49" s="9"/>
    </row>
    <row r="50" spans="1:25" ht="15.75" customHeight="1" x14ac:dyDescent="0.25">
      <c r="A50" s="13" t="s">
        <v>82</v>
      </c>
      <c r="B50" s="26">
        <f t="shared" ref="B50:G50" si="8">B46/(B41/10)</f>
        <v>22.918167391057004</v>
      </c>
      <c r="C50" s="26">
        <f t="shared" si="8"/>
        <v>24.135264793112604</v>
      </c>
      <c r="D50" s="26">
        <f t="shared" si="8"/>
        <v>21.114255691815032</v>
      </c>
      <c r="E50" s="26">
        <f t="shared" si="8"/>
        <v>21.527204723955009</v>
      </c>
      <c r="F50" s="26">
        <f t="shared" si="8"/>
        <v>22.578479898291839</v>
      </c>
      <c r="G50" s="26">
        <f t="shared" si="8"/>
        <v>21.39631770843587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3" t="s">
        <v>83</v>
      </c>
      <c r="B51" s="9">
        <f t="shared" ref="B51:G51" si="9">B41/10</f>
        <v>65917500</v>
      </c>
      <c r="C51" s="9">
        <f t="shared" si="9"/>
        <v>65917500</v>
      </c>
      <c r="D51" s="9">
        <f t="shared" si="9"/>
        <v>75805125</v>
      </c>
      <c r="E51" s="9">
        <f t="shared" si="9"/>
        <v>75805125</v>
      </c>
      <c r="F51" s="9">
        <f t="shared" si="9"/>
        <v>75805125</v>
      </c>
      <c r="G51" s="9">
        <f t="shared" si="9"/>
        <v>79595381</v>
      </c>
    </row>
    <row r="52" spans="1:25" ht="15.75" customHeight="1" x14ac:dyDescent="0.25">
      <c r="F52" s="9"/>
      <c r="G52" s="9"/>
    </row>
    <row r="53" spans="1:25" ht="15.75" customHeight="1" x14ac:dyDescent="0.25">
      <c r="F53" s="9"/>
      <c r="G53" s="9"/>
    </row>
    <row r="54" spans="1:25" ht="15.75" customHeight="1" x14ac:dyDescent="0.25">
      <c r="F54" s="9"/>
      <c r="G54" s="9"/>
    </row>
    <row r="55" spans="1:25" ht="15.75" customHeight="1" x14ac:dyDescent="0.25">
      <c r="F55" s="9"/>
      <c r="G55" s="9"/>
    </row>
    <row r="56" spans="1:25" ht="15.75" customHeight="1" x14ac:dyDescent="0.25">
      <c r="F56" s="9"/>
      <c r="G56" s="9"/>
    </row>
    <row r="57" spans="1:25" ht="15.75" customHeight="1" x14ac:dyDescent="0.25">
      <c r="F57" s="9"/>
      <c r="G57" s="9"/>
    </row>
    <row r="58" spans="1:25" ht="15.75" customHeight="1" x14ac:dyDescent="0.25">
      <c r="F58" s="9"/>
      <c r="G58" s="9"/>
    </row>
    <row r="59" spans="1:25" ht="15.75" customHeight="1" x14ac:dyDescent="0.25">
      <c r="F59" s="9"/>
      <c r="G59" s="9"/>
    </row>
    <row r="60" spans="1:25" ht="15.75" customHeight="1" x14ac:dyDescent="0.25">
      <c r="F60" s="9"/>
      <c r="G60" s="9"/>
    </row>
    <row r="61" spans="1:25" ht="15.75" customHeight="1" x14ac:dyDescent="0.25">
      <c r="F61" s="9"/>
      <c r="G61" s="9"/>
    </row>
    <row r="62" spans="1:25" ht="15.75" customHeight="1" x14ac:dyDescent="0.25">
      <c r="F62" s="9"/>
      <c r="G62" s="9"/>
    </row>
    <row r="63" spans="1:25" ht="15.75" customHeight="1" x14ac:dyDescent="0.25">
      <c r="F63" s="9"/>
      <c r="G63" s="9"/>
    </row>
    <row r="64" spans="1:2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7" customWidth="1"/>
    <col min="2" max="2" width="13.125" customWidth="1"/>
    <col min="3" max="3" width="13.25" customWidth="1"/>
    <col min="4" max="5" width="12.5" customWidth="1"/>
    <col min="6" max="6" width="11.625" customWidth="1"/>
    <col min="7" max="7" width="12" customWidth="1"/>
    <col min="8" max="25" width="7.625" customWidth="1"/>
  </cols>
  <sheetData>
    <row r="1" spans="1:25" x14ac:dyDescent="0.25">
      <c r="A1" s="1" t="s">
        <v>0</v>
      </c>
    </row>
    <row r="2" spans="1:25" ht="17.25" customHeight="1" x14ac:dyDescent="0.25">
      <c r="A2" s="1" t="s">
        <v>2</v>
      </c>
    </row>
    <row r="3" spans="1:25" ht="17.25" customHeight="1" x14ac:dyDescent="0.25">
      <c r="A3" s="2" t="s">
        <v>3</v>
      </c>
    </row>
    <row r="4" spans="1:25" ht="17.25" customHeight="1" x14ac:dyDescent="0.25">
      <c r="A4" s="3"/>
      <c r="B4" s="4"/>
      <c r="C4" s="4"/>
      <c r="D4" s="4"/>
      <c r="E4" s="4"/>
    </row>
    <row r="5" spans="1:25" x14ac:dyDescent="0.25">
      <c r="B5" s="5" t="s">
        <v>4</v>
      </c>
      <c r="C5" s="5" t="s">
        <v>5</v>
      </c>
      <c r="D5" s="5" t="s">
        <v>6</v>
      </c>
      <c r="E5" s="5" t="s">
        <v>4</v>
      </c>
      <c r="F5" s="5" t="s">
        <v>5</v>
      </c>
      <c r="G5" s="5" t="s">
        <v>6</v>
      </c>
    </row>
    <row r="6" spans="1:25" x14ac:dyDescent="0.25">
      <c r="B6" s="6">
        <v>43190</v>
      </c>
      <c r="C6" s="6">
        <v>43373</v>
      </c>
      <c r="D6" s="6">
        <v>43465</v>
      </c>
      <c r="E6" s="6">
        <v>43555</v>
      </c>
      <c r="F6" s="7">
        <v>43738</v>
      </c>
      <c r="G6" s="7">
        <v>43830</v>
      </c>
    </row>
    <row r="7" spans="1:25" x14ac:dyDescent="0.25">
      <c r="B7" s="6"/>
      <c r="C7" s="6"/>
      <c r="D7" s="6"/>
      <c r="E7" s="6"/>
    </row>
    <row r="8" spans="1:25" x14ac:dyDescent="0.25">
      <c r="A8" s="13" t="s">
        <v>8</v>
      </c>
      <c r="B8" s="9">
        <v>1014119811</v>
      </c>
      <c r="C8" s="9">
        <v>357407721</v>
      </c>
      <c r="D8" s="9">
        <v>678642865</v>
      </c>
      <c r="E8" s="9">
        <v>1029920685</v>
      </c>
      <c r="F8" s="14">
        <v>358512190</v>
      </c>
      <c r="G8" s="14">
        <v>680923514</v>
      </c>
    </row>
    <row r="9" spans="1:25" x14ac:dyDescent="0.25">
      <c r="A9" s="12" t="s">
        <v>25</v>
      </c>
      <c r="B9" s="9">
        <v>794939330</v>
      </c>
      <c r="C9" s="9">
        <v>286131927</v>
      </c>
      <c r="D9" s="9">
        <v>535396647</v>
      </c>
      <c r="E9" s="9">
        <v>808163583</v>
      </c>
      <c r="F9" s="14">
        <v>285616753</v>
      </c>
      <c r="G9" s="14">
        <v>532861640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13" t="s">
        <v>26</v>
      </c>
      <c r="B10" s="15">
        <f t="shared" ref="B10:G10" si="0">B8-B9</f>
        <v>219180481</v>
      </c>
      <c r="C10" s="15">
        <f t="shared" si="0"/>
        <v>71275794</v>
      </c>
      <c r="D10" s="15">
        <f t="shared" si="0"/>
        <v>143246218</v>
      </c>
      <c r="E10" s="15">
        <f t="shared" si="0"/>
        <v>221757102</v>
      </c>
      <c r="F10" s="15">
        <f t="shared" si="0"/>
        <v>72895437</v>
      </c>
      <c r="G10" s="15">
        <f t="shared" si="0"/>
        <v>148061874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1"/>
      <c r="B11" s="18"/>
      <c r="C11" s="18"/>
      <c r="D11" s="18"/>
      <c r="E11" s="18"/>
      <c r="F11" s="9"/>
      <c r="G11" s="9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13" t="s">
        <v>35</v>
      </c>
      <c r="B12" s="18">
        <f t="shared" ref="B12:G12" si="1">SUM(B13:B14)</f>
        <v>56363510</v>
      </c>
      <c r="C12" s="18">
        <f t="shared" si="1"/>
        <v>18568534</v>
      </c>
      <c r="D12" s="18">
        <f t="shared" si="1"/>
        <v>37154951</v>
      </c>
      <c r="E12" s="18">
        <f t="shared" si="1"/>
        <v>56273478</v>
      </c>
      <c r="F12" s="18">
        <f t="shared" si="1"/>
        <v>17154322</v>
      </c>
      <c r="G12" s="18">
        <f t="shared" si="1"/>
        <v>35125454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19" t="s">
        <v>41</v>
      </c>
      <c r="B13" s="9">
        <v>47851448</v>
      </c>
      <c r="C13" s="9">
        <v>16302890</v>
      </c>
      <c r="D13" s="9">
        <v>32431122</v>
      </c>
      <c r="E13" s="9">
        <v>48283821</v>
      </c>
      <c r="F13" s="14">
        <v>15385147</v>
      </c>
      <c r="G13" s="14">
        <v>30908468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19" t="s">
        <v>43</v>
      </c>
      <c r="B14" s="9">
        <v>8512062</v>
      </c>
      <c r="C14" s="9">
        <v>2265644</v>
      </c>
      <c r="D14" s="9">
        <v>4723829</v>
      </c>
      <c r="E14" s="9">
        <v>7989657</v>
      </c>
      <c r="F14" s="14">
        <v>1769175</v>
      </c>
      <c r="G14" s="14">
        <v>4216986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19"/>
      <c r="B15" s="9"/>
      <c r="C15" s="9"/>
      <c r="D15" s="9"/>
      <c r="E15" s="9"/>
      <c r="F15" s="9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13" t="s">
        <v>45</v>
      </c>
      <c r="B16" s="15">
        <f t="shared" ref="B16:G16" si="2">B10-B12</f>
        <v>162816971</v>
      </c>
      <c r="C16" s="15">
        <f t="shared" si="2"/>
        <v>52707260</v>
      </c>
      <c r="D16" s="15">
        <f t="shared" si="2"/>
        <v>106091267</v>
      </c>
      <c r="E16" s="15">
        <f t="shared" si="2"/>
        <v>165483624</v>
      </c>
      <c r="F16" s="15">
        <f t="shared" si="2"/>
        <v>55741115</v>
      </c>
      <c r="G16" s="15">
        <f t="shared" si="2"/>
        <v>112936420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1" t="s">
        <v>49</v>
      </c>
      <c r="B17" s="18"/>
      <c r="C17" s="18"/>
      <c r="D17" s="18"/>
      <c r="E17" s="18"/>
      <c r="F17" s="9"/>
      <c r="G17" s="9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19" t="s">
        <v>50</v>
      </c>
      <c r="B18" s="9">
        <v>45208292</v>
      </c>
      <c r="C18" s="9">
        <v>10309357</v>
      </c>
      <c r="D18" s="9">
        <v>19273415</v>
      </c>
      <c r="E18" s="9">
        <v>40020105</v>
      </c>
      <c r="F18" s="14">
        <v>10621606</v>
      </c>
      <c r="G18" s="14">
        <v>20331509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19" t="s">
        <v>52</v>
      </c>
      <c r="B19" s="9">
        <v>146376</v>
      </c>
      <c r="C19" s="9">
        <v>201531</v>
      </c>
      <c r="D19" s="9">
        <v>690450</v>
      </c>
      <c r="E19" s="9">
        <v>402851</v>
      </c>
      <c r="F19" s="14">
        <v>213892</v>
      </c>
      <c r="G19" s="14">
        <v>337243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 t="s">
        <v>56</v>
      </c>
      <c r="B20" s="9">
        <v>8106285</v>
      </c>
      <c r="C20" s="9">
        <v>1361137</v>
      </c>
      <c r="D20" s="9">
        <v>1981339</v>
      </c>
      <c r="E20" s="9">
        <v>2149842</v>
      </c>
      <c r="F20" s="14">
        <v>234467</v>
      </c>
      <c r="G20" s="14">
        <v>575483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13" t="s">
        <v>58</v>
      </c>
      <c r="B21" s="15">
        <f t="shared" ref="B21:G21" si="3">B16+B19+B20-B18</f>
        <v>125861340</v>
      </c>
      <c r="C21" s="15">
        <f t="shared" si="3"/>
        <v>43960571</v>
      </c>
      <c r="D21" s="15">
        <f t="shared" si="3"/>
        <v>89489641</v>
      </c>
      <c r="E21" s="15">
        <f t="shared" si="3"/>
        <v>128016212</v>
      </c>
      <c r="F21" s="15">
        <f t="shared" si="3"/>
        <v>45567868</v>
      </c>
      <c r="G21" s="15">
        <f t="shared" si="3"/>
        <v>93517637</v>
      </c>
    </row>
    <row r="22" spans="1:25" ht="15.75" customHeight="1" x14ac:dyDescent="0.25">
      <c r="A22" s="19" t="s">
        <v>59</v>
      </c>
      <c r="B22" s="9">
        <v>5993397</v>
      </c>
      <c r="C22" s="9">
        <v>2093360</v>
      </c>
      <c r="D22" s="9">
        <v>4261412</v>
      </c>
      <c r="E22" s="9">
        <v>6096010</v>
      </c>
      <c r="F22" s="14">
        <v>2169898</v>
      </c>
      <c r="G22" s="14">
        <v>4453221</v>
      </c>
    </row>
    <row r="23" spans="1:25" ht="15.75" customHeight="1" x14ac:dyDescent="0.25">
      <c r="A23" s="13" t="s">
        <v>60</v>
      </c>
      <c r="B23" s="15">
        <f t="shared" ref="B23:G23" si="4">B21-B22</f>
        <v>119867943</v>
      </c>
      <c r="C23" s="15">
        <f t="shared" si="4"/>
        <v>41867211</v>
      </c>
      <c r="D23" s="15">
        <f t="shared" si="4"/>
        <v>85228229</v>
      </c>
      <c r="E23" s="15">
        <f t="shared" si="4"/>
        <v>121920202</v>
      </c>
      <c r="F23" s="15">
        <f t="shared" si="4"/>
        <v>43397970</v>
      </c>
      <c r="G23" s="15">
        <f t="shared" si="4"/>
        <v>89064416</v>
      </c>
    </row>
    <row r="24" spans="1:25" ht="15.75" customHeight="1" x14ac:dyDescent="0.25">
      <c r="A24" s="11" t="s">
        <v>62</v>
      </c>
      <c r="B24" s="18">
        <f t="shared" ref="B24:G24" si="5">SUM(B25:B26)</f>
        <v>18521209</v>
      </c>
      <c r="C24" s="18">
        <f t="shared" si="5"/>
        <v>6496807</v>
      </c>
      <c r="D24" s="18">
        <f t="shared" si="5"/>
        <v>7317021</v>
      </c>
      <c r="E24" s="18">
        <f t="shared" si="5"/>
        <v>12705340</v>
      </c>
      <c r="F24" s="18">
        <f t="shared" si="5"/>
        <v>6554531</v>
      </c>
      <c r="G24" s="18">
        <f t="shared" si="5"/>
        <v>13450936</v>
      </c>
    </row>
    <row r="25" spans="1:25" ht="15.75" customHeight="1" x14ac:dyDescent="0.25">
      <c r="A25" s="19" t="s">
        <v>65</v>
      </c>
      <c r="B25" s="9">
        <v>15271599</v>
      </c>
      <c r="C25" s="9">
        <v>5506206</v>
      </c>
      <c r="D25" s="9">
        <v>5388045</v>
      </c>
      <c r="E25" s="9">
        <v>5941485</v>
      </c>
      <c r="F25" s="14">
        <v>5652721</v>
      </c>
      <c r="G25" s="14">
        <v>13450936</v>
      </c>
    </row>
    <row r="26" spans="1:25" ht="15.75" customHeight="1" x14ac:dyDescent="0.25">
      <c r="A26" s="19" t="s">
        <v>67</v>
      </c>
      <c r="B26" s="9">
        <v>3249610</v>
      </c>
      <c r="C26" s="9">
        <v>990601</v>
      </c>
      <c r="D26" s="9">
        <v>1928976</v>
      </c>
      <c r="E26" s="9">
        <v>6763855</v>
      </c>
      <c r="F26" s="14">
        <v>901810</v>
      </c>
      <c r="G26" s="9"/>
    </row>
    <row r="27" spans="1:25" ht="15.75" customHeight="1" x14ac:dyDescent="0.25">
      <c r="A27" s="13" t="s">
        <v>68</v>
      </c>
      <c r="B27" s="17">
        <f t="shared" ref="B27:G27" si="6">B23-B24</f>
        <v>101346734</v>
      </c>
      <c r="C27" s="17">
        <f t="shared" si="6"/>
        <v>35370404</v>
      </c>
      <c r="D27" s="17">
        <f t="shared" si="6"/>
        <v>77911208</v>
      </c>
      <c r="E27" s="17">
        <f t="shared" si="6"/>
        <v>109214862</v>
      </c>
      <c r="F27" s="17">
        <f t="shared" si="6"/>
        <v>36843439</v>
      </c>
      <c r="G27" s="17">
        <f t="shared" si="6"/>
        <v>75613480</v>
      </c>
    </row>
    <row r="28" spans="1:25" ht="15.75" customHeight="1" x14ac:dyDescent="0.25">
      <c r="A28" s="1"/>
      <c r="B28" s="9"/>
      <c r="C28" s="9"/>
      <c r="D28" s="9"/>
      <c r="E28" s="9"/>
      <c r="F28" s="9"/>
      <c r="G28" s="9"/>
    </row>
    <row r="29" spans="1:25" ht="15.75" customHeight="1" x14ac:dyDescent="0.25">
      <c r="A29" s="1"/>
      <c r="B29" s="9"/>
      <c r="C29" s="9"/>
      <c r="D29" s="25"/>
      <c r="E29" s="9"/>
      <c r="F29" s="9"/>
      <c r="G29" s="9"/>
    </row>
    <row r="30" spans="1:25" ht="15.75" customHeight="1" x14ac:dyDescent="0.25">
      <c r="A30" s="13" t="s">
        <v>74</v>
      </c>
      <c r="B30" s="26">
        <f>B27/('1'!B41/10)</f>
        <v>1.5374784237873098</v>
      </c>
      <c r="C30" s="26">
        <f>C27/('1'!C41/10)</f>
        <v>0.53658594455190201</v>
      </c>
      <c r="D30" s="26">
        <f>D27/('1'!D41/10)</f>
        <v>1.0277828576893713</v>
      </c>
      <c r="E30" s="26">
        <f>E27/('1'!E41/10)</f>
        <v>1.4407319030210688</v>
      </c>
      <c r="F30" s="26">
        <f>F27/('1'!F41/10)</f>
        <v>0.48602833911295573</v>
      </c>
      <c r="G30" s="26">
        <f>G27/('1'!G41/10)</f>
        <v>0.94997321515428135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21" t="s">
        <v>78</v>
      </c>
      <c r="B31" s="9">
        <f>'1'!B41/10</f>
        <v>65917500</v>
      </c>
      <c r="C31" s="9">
        <f>'1'!C41/10</f>
        <v>65917500</v>
      </c>
      <c r="D31" s="9">
        <f>'1'!D41/10</f>
        <v>75805125</v>
      </c>
      <c r="E31" s="9">
        <f>'1'!E41/10</f>
        <v>75805125</v>
      </c>
      <c r="F31" s="9">
        <f>'1'!F41/10</f>
        <v>75805125</v>
      </c>
      <c r="G31" s="9">
        <f>'1'!G41/10</f>
        <v>79595381</v>
      </c>
    </row>
    <row r="32" spans="1:25" ht="15.75" customHeight="1" x14ac:dyDescent="0.25">
      <c r="F32" s="9"/>
      <c r="G32" s="9"/>
    </row>
    <row r="33" spans="6:7" ht="15.75" customHeight="1" x14ac:dyDescent="0.25">
      <c r="F33" s="9"/>
      <c r="G33" s="9"/>
    </row>
    <row r="34" spans="6:7" ht="15.75" customHeight="1" x14ac:dyDescent="0.25">
      <c r="F34" s="9"/>
      <c r="G34" s="9"/>
    </row>
    <row r="35" spans="6:7" ht="15.75" customHeight="1" x14ac:dyDescent="0.25">
      <c r="F35" s="9"/>
      <c r="G35" s="9"/>
    </row>
    <row r="36" spans="6:7" ht="15.75" customHeight="1" x14ac:dyDescent="0.25">
      <c r="F36" s="9"/>
      <c r="G36" s="9"/>
    </row>
    <row r="37" spans="6:7" ht="15.75" customHeight="1" x14ac:dyDescent="0.25">
      <c r="F37" s="9"/>
      <c r="G37" s="9"/>
    </row>
    <row r="38" spans="6:7" ht="15.75" customHeight="1" x14ac:dyDescent="0.25">
      <c r="F38" s="9"/>
      <c r="G38" s="9"/>
    </row>
    <row r="39" spans="6:7" ht="15.75" customHeight="1" x14ac:dyDescent="0.2"/>
    <row r="40" spans="6:7" ht="15.75" customHeight="1" x14ac:dyDescent="0.2"/>
    <row r="41" spans="6:7" ht="15.75" customHeight="1" x14ac:dyDescent="0.2"/>
    <row r="42" spans="6:7" ht="15.75" customHeight="1" x14ac:dyDescent="0.2"/>
    <row r="43" spans="6:7" ht="15.75" customHeight="1" x14ac:dyDescent="0.2"/>
    <row r="44" spans="6:7" ht="15.75" customHeight="1" x14ac:dyDescent="0.2"/>
    <row r="45" spans="6:7" ht="15.75" customHeight="1" x14ac:dyDescent="0.2"/>
    <row r="46" spans="6:7" ht="15.75" customHeight="1" x14ac:dyDescent="0.2"/>
    <row r="47" spans="6:7" ht="15.75" customHeight="1" x14ac:dyDescent="0.2"/>
    <row r="48" spans="6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23" sqref="C23"/>
    </sheetView>
  </sheetViews>
  <sheetFormatPr defaultColWidth="12.625" defaultRowHeight="15" customHeight="1" x14ac:dyDescent="0.2"/>
  <cols>
    <col min="1" max="1" width="43.5" customWidth="1"/>
    <col min="2" max="3" width="15.5" customWidth="1"/>
    <col min="4" max="4" width="15" customWidth="1"/>
    <col min="5" max="5" width="12.625" customWidth="1"/>
    <col min="6" max="6" width="11.375" customWidth="1"/>
    <col min="7" max="7" width="11.875" customWidth="1"/>
    <col min="8" max="25" width="7.625" customWidth="1"/>
  </cols>
  <sheetData>
    <row r="1" spans="1:7" x14ac:dyDescent="0.25">
      <c r="A1" s="1" t="s">
        <v>0</v>
      </c>
    </row>
    <row r="2" spans="1:7" x14ac:dyDescent="0.25">
      <c r="A2" s="1" t="s">
        <v>9</v>
      </c>
    </row>
    <row r="3" spans="1:7" x14ac:dyDescent="0.25">
      <c r="A3" s="2" t="s">
        <v>3</v>
      </c>
    </row>
    <row r="4" spans="1:7" ht="15.75" x14ac:dyDescent="0.25">
      <c r="A4" s="3"/>
      <c r="B4" s="10"/>
      <c r="C4" s="10"/>
      <c r="D4" s="10"/>
      <c r="E4" s="10"/>
    </row>
    <row r="5" spans="1:7" x14ac:dyDescent="0.25">
      <c r="B5" s="5" t="s">
        <v>4</v>
      </c>
      <c r="C5" s="5" t="s">
        <v>5</v>
      </c>
      <c r="D5" s="5" t="s">
        <v>6</v>
      </c>
      <c r="E5" s="5" t="s">
        <v>4</v>
      </c>
      <c r="F5" s="5" t="s">
        <v>5</v>
      </c>
      <c r="G5" s="5" t="s">
        <v>6</v>
      </c>
    </row>
    <row r="6" spans="1:7" x14ac:dyDescent="0.25">
      <c r="B6" s="6">
        <v>43190</v>
      </c>
      <c r="C6" s="6">
        <v>43373</v>
      </c>
      <c r="D6" s="6">
        <v>43465</v>
      </c>
      <c r="E6" s="6">
        <v>43555</v>
      </c>
      <c r="F6" s="7">
        <v>43738</v>
      </c>
      <c r="G6" s="7">
        <v>43830</v>
      </c>
    </row>
    <row r="7" spans="1:7" x14ac:dyDescent="0.25">
      <c r="A7" s="13" t="s">
        <v>12</v>
      </c>
      <c r="B7" s="9"/>
      <c r="C7" s="9"/>
      <c r="D7" s="9"/>
      <c r="E7" s="9"/>
    </row>
    <row r="8" spans="1:7" x14ac:dyDescent="0.25">
      <c r="A8" s="12" t="s">
        <v>13</v>
      </c>
      <c r="B8" s="9">
        <v>956301907</v>
      </c>
      <c r="C8" s="9">
        <v>344051276</v>
      </c>
      <c r="D8" s="9">
        <v>652373840</v>
      </c>
      <c r="E8" s="9">
        <v>1005310455</v>
      </c>
      <c r="F8" s="14">
        <v>362082939</v>
      </c>
      <c r="G8" s="14">
        <v>679858565</v>
      </c>
    </row>
    <row r="9" spans="1:7" x14ac:dyDescent="0.25">
      <c r="A9" s="12" t="s">
        <v>15</v>
      </c>
      <c r="B9" s="9">
        <v>-816843382</v>
      </c>
      <c r="C9" s="9">
        <v>-285502915</v>
      </c>
      <c r="D9" s="9">
        <v>-562314760</v>
      </c>
      <c r="E9" s="9">
        <v>-852638591</v>
      </c>
      <c r="F9" s="14">
        <v>-262311984</v>
      </c>
      <c r="G9" s="14">
        <v>-530464814</v>
      </c>
    </row>
    <row r="10" spans="1:7" x14ac:dyDescent="0.25">
      <c r="A10" s="12" t="s">
        <v>16</v>
      </c>
      <c r="B10" s="9">
        <v>146376</v>
      </c>
      <c r="C10" s="9">
        <v>0</v>
      </c>
      <c r="D10" s="9">
        <v>0</v>
      </c>
      <c r="E10" s="9">
        <v>0</v>
      </c>
      <c r="F10" s="9"/>
      <c r="G10" s="9"/>
    </row>
    <row r="11" spans="1:7" x14ac:dyDescent="0.25">
      <c r="A11" s="12" t="s">
        <v>17</v>
      </c>
      <c r="B11" s="9">
        <v>-18970176</v>
      </c>
      <c r="C11" s="9">
        <v>-2858314</v>
      </c>
      <c r="D11" s="9">
        <v>-6853510</v>
      </c>
      <c r="E11" s="9">
        <v>-20637970</v>
      </c>
      <c r="F11" s="14">
        <v>-3520671</v>
      </c>
      <c r="G11" s="14">
        <v>-5718705</v>
      </c>
    </row>
    <row r="12" spans="1:7" x14ac:dyDescent="0.25">
      <c r="A12" s="1"/>
      <c r="B12" s="15">
        <f t="shared" ref="B12:G12" si="0">SUM(B8:B11)</f>
        <v>120634725</v>
      </c>
      <c r="C12" s="15">
        <f t="shared" si="0"/>
        <v>55690047</v>
      </c>
      <c r="D12" s="15">
        <f t="shared" si="0"/>
        <v>83205570</v>
      </c>
      <c r="E12" s="15">
        <f t="shared" si="0"/>
        <v>132033894</v>
      </c>
      <c r="F12" s="15">
        <f t="shared" si="0"/>
        <v>96250284</v>
      </c>
      <c r="G12" s="15">
        <f t="shared" si="0"/>
        <v>143675046</v>
      </c>
    </row>
    <row r="13" spans="1:7" x14ac:dyDescent="0.25">
      <c r="B13" s="9"/>
      <c r="C13" s="9"/>
      <c r="D13" s="9"/>
      <c r="E13" s="9"/>
      <c r="F13" s="9"/>
      <c r="G13" s="9"/>
    </row>
    <row r="14" spans="1:7" x14ac:dyDescent="0.25">
      <c r="A14" s="13" t="s">
        <v>18</v>
      </c>
      <c r="B14" s="9"/>
      <c r="C14" s="9"/>
      <c r="D14" s="9"/>
      <c r="E14" s="9"/>
      <c r="F14" s="9"/>
      <c r="G14" s="9"/>
    </row>
    <row r="15" spans="1:7" x14ac:dyDescent="0.25">
      <c r="A15" s="12" t="s">
        <v>19</v>
      </c>
      <c r="B15" s="9">
        <v>9056917</v>
      </c>
      <c r="C15" s="9">
        <v>0</v>
      </c>
      <c r="D15" s="9">
        <v>95614</v>
      </c>
      <c r="E15" s="9">
        <v>95615</v>
      </c>
      <c r="F15" s="9"/>
      <c r="G15" s="9"/>
    </row>
    <row r="16" spans="1:7" x14ac:dyDescent="0.25">
      <c r="A16" s="2" t="s">
        <v>20</v>
      </c>
      <c r="B16" s="9">
        <v>6308881</v>
      </c>
      <c r="C16" s="9">
        <v>1361137</v>
      </c>
      <c r="D16" s="9">
        <v>2043323</v>
      </c>
      <c r="E16" s="9">
        <v>2211825</v>
      </c>
      <c r="F16" s="14">
        <v>234467</v>
      </c>
      <c r="G16" s="14">
        <v>575483</v>
      </c>
    </row>
    <row r="17" spans="1:7" x14ac:dyDescent="0.25">
      <c r="A17" s="12" t="s">
        <v>21</v>
      </c>
      <c r="B17" s="9">
        <v>-168310202</v>
      </c>
      <c r="C17" s="9">
        <v>-13492761</v>
      </c>
      <c r="D17" s="12">
        <v>-23240515</v>
      </c>
      <c r="E17" s="9">
        <v>-126990168</v>
      </c>
      <c r="F17" s="14">
        <v>-11161195</v>
      </c>
      <c r="G17" s="14">
        <v>-11161195</v>
      </c>
    </row>
    <row r="18" spans="1:7" x14ac:dyDescent="0.25">
      <c r="A18" s="16" t="s">
        <v>22</v>
      </c>
      <c r="B18" s="9">
        <v>0</v>
      </c>
      <c r="C18" s="9">
        <v>-4800000</v>
      </c>
      <c r="D18" s="9">
        <v>-4800000</v>
      </c>
      <c r="E18" s="9">
        <v>-4800000</v>
      </c>
      <c r="F18" s="14">
        <v>9800000</v>
      </c>
      <c r="G18" s="14">
        <v>-235200000</v>
      </c>
    </row>
    <row r="19" spans="1:7" x14ac:dyDescent="0.25">
      <c r="A19" s="12" t="s">
        <v>23</v>
      </c>
      <c r="B19" s="9">
        <v>-41972709</v>
      </c>
      <c r="C19" s="9">
        <v>-8824947</v>
      </c>
      <c r="D19" s="9">
        <v>-125679569</v>
      </c>
      <c r="E19" s="9">
        <v>-42636487</v>
      </c>
      <c r="F19" s="14">
        <v>-7550001</v>
      </c>
      <c r="G19" s="14">
        <v>-18788791</v>
      </c>
    </row>
    <row r="20" spans="1:7" x14ac:dyDescent="0.25">
      <c r="A20" s="2" t="s">
        <v>24</v>
      </c>
      <c r="B20" s="9">
        <v>0</v>
      </c>
      <c r="C20" s="9">
        <v>0</v>
      </c>
      <c r="D20" s="9">
        <v>2120000</v>
      </c>
      <c r="E20" s="9">
        <v>2120000</v>
      </c>
      <c r="F20" s="9"/>
      <c r="G20" s="9"/>
    </row>
    <row r="21" spans="1:7" ht="15.75" customHeight="1" x14ac:dyDescent="0.25">
      <c r="A21" s="1"/>
      <c r="B21" s="15">
        <f t="shared" ref="B21:G21" si="1">SUM(B15:B20)</f>
        <v>-194917113</v>
      </c>
      <c r="C21" s="15">
        <f t="shared" si="1"/>
        <v>-25756571</v>
      </c>
      <c r="D21" s="15">
        <f t="shared" si="1"/>
        <v>-149461147</v>
      </c>
      <c r="E21" s="15">
        <f t="shared" si="1"/>
        <v>-169999215</v>
      </c>
      <c r="F21" s="15">
        <f t="shared" si="1"/>
        <v>-8676729</v>
      </c>
      <c r="G21" s="15">
        <f t="shared" si="1"/>
        <v>-264574503</v>
      </c>
    </row>
    <row r="22" spans="1:7" ht="15.75" customHeight="1" x14ac:dyDescent="0.25">
      <c r="B22" s="9"/>
      <c r="C22" s="9"/>
      <c r="D22" s="9"/>
      <c r="E22" s="9"/>
      <c r="F22" s="9"/>
      <c r="G22" s="9"/>
    </row>
    <row r="23" spans="1:7" ht="15.75" customHeight="1" x14ac:dyDescent="0.25">
      <c r="A23" s="13" t="s">
        <v>27</v>
      </c>
      <c r="B23" s="9"/>
      <c r="C23" s="9"/>
      <c r="D23" s="9"/>
      <c r="E23" s="9"/>
      <c r="F23" s="9"/>
      <c r="G23" s="9"/>
    </row>
    <row r="24" spans="1:7" ht="15.75" customHeight="1" x14ac:dyDescent="0.25">
      <c r="A24" s="12" t="s">
        <v>28</v>
      </c>
      <c r="B24" s="9">
        <v>15964316</v>
      </c>
      <c r="C24" s="9">
        <v>-1110003</v>
      </c>
      <c r="D24" s="9">
        <v>-7775762</v>
      </c>
      <c r="E24" s="9">
        <v>909558</v>
      </c>
      <c r="F24" s="14">
        <v>-36464482</v>
      </c>
      <c r="G24" s="14">
        <v>188927261</v>
      </c>
    </row>
    <row r="25" spans="1:7" ht="15.75" customHeight="1" x14ac:dyDescent="0.25">
      <c r="A25" s="2" t="s">
        <v>30</v>
      </c>
      <c r="B25" s="9">
        <v>-21684560</v>
      </c>
      <c r="C25" s="9">
        <v>-10669370</v>
      </c>
      <c r="D25" s="9">
        <v>61252792</v>
      </c>
      <c r="E25" s="9">
        <v>51989488</v>
      </c>
      <c r="F25" s="14">
        <v>-11949355</v>
      </c>
      <c r="G25" s="14">
        <v>-39235945</v>
      </c>
    </row>
    <row r="26" spans="1:7" ht="15.75" customHeight="1" x14ac:dyDescent="0.25">
      <c r="A26" s="12" t="s">
        <v>32</v>
      </c>
      <c r="B26" s="9">
        <v>-11026309</v>
      </c>
      <c r="C26" s="9">
        <v>-2132</v>
      </c>
      <c r="D26" s="9">
        <v>-2727</v>
      </c>
      <c r="E26" s="9">
        <v>-31535575</v>
      </c>
      <c r="F26" s="14">
        <v>-16194</v>
      </c>
      <c r="G26" s="14">
        <v>-1137951</v>
      </c>
    </row>
    <row r="27" spans="1:7" ht="15.75" customHeight="1" x14ac:dyDescent="0.25">
      <c r="A27" s="2" t="s">
        <v>34</v>
      </c>
      <c r="B27" s="9">
        <v>-45208292</v>
      </c>
      <c r="C27" s="9">
        <v>-10309357</v>
      </c>
      <c r="D27" s="9">
        <v>-19273415</v>
      </c>
      <c r="E27" s="9">
        <v>-40020105</v>
      </c>
      <c r="F27" s="14">
        <v>-10621606</v>
      </c>
      <c r="G27" s="14">
        <v>-20331509</v>
      </c>
    </row>
    <row r="28" spans="1:7" ht="15.75" customHeight="1" x14ac:dyDescent="0.25">
      <c r="A28" s="2" t="s">
        <v>37</v>
      </c>
      <c r="B28" s="9">
        <v>0</v>
      </c>
      <c r="C28" s="9">
        <v>0</v>
      </c>
      <c r="D28" s="9">
        <v>0</v>
      </c>
      <c r="E28" s="9">
        <v>0</v>
      </c>
      <c r="F28" s="9"/>
      <c r="G28" s="9"/>
    </row>
    <row r="29" spans="1:7" ht="15.75" customHeight="1" x14ac:dyDescent="0.25">
      <c r="A29" s="1"/>
      <c r="B29" s="15">
        <f t="shared" ref="B29:G29" si="2">SUM(B24:B28)</f>
        <v>-61954845</v>
      </c>
      <c r="C29" s="15">
        <f t="shared" si="2"/>
        <v>-22090862</v>
      </c>
      <c r="D29" s="15">
        <f t="shared" si="2"/>
        <v>34200888</v>
      </c>
      <c r="E29" s="15">
        <f t="shared" si="2"/>
        <v>-18656634</v>
      </c>
      <c r="F29" s="15">
        <f t="shared" si="2"/>
        <v>-59051637</v>
      </c>
      <c r="G29" s="15">
        <f t="shared" si="2"/>
        <v>128221856</v>
      </c>
    </row>
    <row r="30" spans="1:7" ht="15.75" customHeight="1" x14ac:dyDescent="0.25">
      <c r="B30" s="18"/>
      <c r="C30" s="18"/>
      <c r="D30" s="18"/>
      <c r="E30" s="18"/>
      <c r="F30" s="9"/>
      <c r="G30" s="9"/>
    </row>
    <row r="31" spans="1:7" ht="15.75" customHeight="1" x14ac:dyDescent="0.25">
      <c r="A31" s="1" t="s">
        <v>42</v>
      </c>
      <c r="B31" s="18">
        <f t="shared" ref="B31:G31" si="3">B12+B21+B29</f>
        <v>-136237233</v>
      </c>
      <c r="C31" s="18">
        <f t="shared" si="3"/>
        <v>7842614</v>
      </c>
      <c r="D31" s="18">
        <f t="shared" si="3"/>
        <v>-32054689</v>
      </c>
      <c r="E31" s="18">
        <f t="shared" si="3"/>
        <v>-56621955</v>
      </c>
      <c r="F31" s="18">
        <f t="shared" si="3"/>
        <v>28521918</v>
      </c>
      <c r="G31" s="18">
        <f t="shared" si="3"/>
        <v>7322399</v>
      </c>
    </row>
    <row r="32" spans="1:7" ht="15.75" customHeight="1" x14ac:dyDescent="0.25">
      <c r="A32" s="21" t="s">
        <v>44</v>
      </c>
      <c r="B32" s="9">
        <v>0</v>
      </c>
      <c r="C32" s="9">
        <v>0</v>
      </c>
      <c r="D32" s="9">
        <v>18717</v>
      </c>
      <c r="E32" s="9">
        <v>-1462183</v>
      </c>
      <c r="F32" s="14">
        <v>350565</v>
      </c>
      <c r="G32" s="14">
        <v>24075</v>
      </c>
    </row>
    <row r="33" spans="1:25" ht="15.75" customHeight="1" x14ac:dyDescent="0.25">
      <c r="A33" s="21" t="s">
        <v>46</v>
      </c>
      <c r="B33" s="9">
        <v>239630912</v>
      </c>
      <c r="C33" s="9">
        <v>82848439</v>
      </c>
      <c r="D33" s="9">
        <v>82848439</v>
      </c>
      <c r="E33" s="9">
        <v>82848439</v>
      </c>
      <c r="F33" s="14">
        <v>22237511</v>
      </c>
      <c r="G33" s="14">
        <v>22237511</v>
      </c>
    </row>
    <row r="34" spans="1:25" ht="15.75" customHeight="1" x14ac:dyDescent="0.25">
      <c r="A34" s="13" t="s">
        <v>47</v>
      </c>
      <c r="B34" s="17">
        <f t="shared" ref="B34:G34" si="4">SUM(B31:B33)</f>
        <v>103393679</v>
      </c>
      <c r="C34" s="17">
        <f t="shared" si="4"/>
        <v>90691053</v>
      </c>
      <c r="D34" s="17">
        <f t="shared" si="4"/>
        <v>50812467</v>
      </c>
      <c r="E34" s="17">
        <f t="shared" si="4"/>
        <v>24764301</v>
      </c>
      <c r="F34" s="17">
        <f t="shared" si="4"/>
        <v>51109994</v>
      </c>
      <c r="G34" s="17">
        <f t="shared" si="4"/>
        <v>29583985</v>
      </c>
    </row>
    <row r="35" spans="1:25" ht="15.75" customHeight="1" x14ac:dyDescent="0.25">
      <c r="A35" s="1"/>
      <c r="B35" s="9"/>
      <c r="C35" s="9"/>
      <c r="D35" s="9"/>
      <c r="E35" s="9"/>
      <c r="F35" s="9"/>
      <c r="G35" s="9"/>
    </row>
    <row r="36" spans="1:25" ht="15.75" customHeight="1" x14ac:dyDescent="0.25">
      <c r="F36" s="9"/>
      <c r="G36" s="9"/>
    </row>
    <row r="37" spans="1:25" ht="15.75" customHeight="1" x14ac:dyDescent="0.25">
      <c r="A37" s="13" t="s">
        <v>53</v>
      </c>
      <c r="B37" s="24">
        <f>B12/('1'!B41/10)</f>
        <v>1.8300864717260212</v>
      </c>
      <c r="C37" s="24">
        <f>C12/('1'!C41/10)</f>
        <v>0.84484464671748782</v>
      </c>
      <c r="D37" s="24">
        <f>D12/('1'!D41/10)</f>
        <v>1.0976245999198604</v>
      </c>
      <c r="E37" s="24">
        <f>E12/('1'!E41/10)</f>
        <v>1.74175418878341</v>
      </c>
      <c r="F37" s="24">
        <f>F12/('1'!F41/10)</f>
        <v>1.2697068173161115</v>
      </c>
      <c r="G37" s="24">
        <f>G12/('1'!G41/10)</f>
        <v>1.8050676332587692</v>
      </c>
      <c r="H37" s="2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3" t="s">
        <v>71</v>
      </c>
      <c r="B38" s="9">
        <f>'1'!B41/10</f>
        <v>65917500</v>
      </c>
      <c r="C38" s="9">
        <f>'1'!C41/10</f>
        <v>65917500</v>
      </c>
      <c r="D38" s="9">
        <f>'1'!D41/10</f>
        <v>75805125</v>
      </c>
      <c r="E38" s="9">
        <f>'1'!E41/10</f>
        <v>75805125</v>
      </c>
      <c r="F38" s="9">
        <f>'1'!F41/10</f>
        <v>75805125</v>
      </c>
      <c r="G38" s="9">
        <f>'1'!G41/10</f>
        <v>79595381</v>
      </c>
    </row>
    <row r="39" spans="1:25" ht="15.75" customHeight="1" x14ac:dyDescent="0.25">
      <c r="F39" s="9"/>
      <c r="G39" s="9"/>
    </row>
    <row r="40" spans="1:25" ht="15.75" customHeight="1" x14ac:dyDescent="0.25">
      <c r="F40" s="9"/>
      <c r="G40" s="9"/>
    </row>
    <row r="41" spans="1:25" ht="15.75" customHeight="1" x14ac:dyDescent="0.25">
      <c r="F41" s="9"/>
      <c r="G41" s="9"/>
    </row>
    <row r="42" spans="1:25" ht="15.75" customHeight="1" x14ac:dyDescent="0.25">
      <c r="F42" s="9"/>
      <c r="G42" s="9"/>
    </row>
    <row r="43" spans="1:25" ht="15.75" customHeight="1" x14ac:dyDescent="0.25">
      <c r="F43" s="9"/>
      <c r="G43" s="9"/>
    </row>
    <row r="44" spans="1:25" ht="15.75" customHeight="1" x14ac:dyDescent="0.25">
      <c r="F44" s="9"/>
      <c r="G44" s="9"/>
    </row>
    <row r="45" spans="1:25" ht="15.75" customHeight="1" x14ac:dyDescent="0.25">
      <c r="F45" s="9"/>
      <c r="G45" s="9"/>
    </row>
    <row r="46" spans="1:25" ht="15.75" customHeight="1" x14ac:dyDescent="0.25">
      <c r="F46" s="9"/>
      <c r="G46" s="9"/>
    </row>
    <row r="47" spans="1:25" ht="15.75" customHeight="1" x14ac:dyDescent="0.25">
      <c r="F47" s="9"/>
      <c r="G47" s="9"/>
    </row>
    <row r="48" spans="1:25" ht="15.75" customHeight="1" x14ac:dyDescent="0.25">
      <c r="F48" s="9"/>
      <c r="G48" s="9"/>
    </row>
    <row r="49" spans="6:7" ht="15.75" customHeight="1" x14ac:dyDescent="0.25">
      <c r="F49" s="9"/>
      <c r="G49" s="9"/>
    </row>
    <row r="50" spans="6:7" ht="15.75" customHeight="1" x14ac:dyDescent="0.25">
      <c r="F50" s="9"/>
      <c r="G50" s="9"/>
    </row>
    <row r="51" spans="6:7" ht="15.75" customHeight="1" x14ac:dyDescent="0.25">
      <c r="F51" s="9"/>
      <c r="G51" s="9"/>
    </row>
    <row r="52" spans="6:7" ht="15.75" customHeight="1" x14ac:dyDescent="0.2"/>
    <row r="53" spans="6:7" ht="15.75" customHeight="1" x14ac:dyDescent="0.2"/>
    <row r="54" spans="6:7" ht="15.75" customHeight="1" x14ac:dyDescent="0.2"/>
    <row r="55" spans="6:7" ht="15.75" customHeight="1" x14ac:dyDescent="0.2"/>
    <row r="56" spans="6:7" ht="15.75" customHeight="1" x14ac:dyDescent="0.2"/>
    <row r="57" spans="6:7" ht="15.75" customHeight="1" x14ac:dyDescent="0.2"/>
    <row r="58" spans="6:7" ht="15.75" customHeight="1" x14ac:dyDescent="0.2"/>
    <row r="59" spans="6:7" ht="15.75" customHeight="1" x14ac:dyDescent="0.2"/>
    <row r="60" spans="6:7" ht="15.75" customHeight="1" x14ac:dyDescent="0.2"/>
    <row r="61" spans="6:7" ht="15.75" customHeight="1" x14ac:dyDescent="0.2"/>
    <row r="62" spans="6:7" ht="15.75" customHeight="1" x14ac:dyDescent="0.2"/>
    <row r="63" spans="6:7" ht="15.75" customHeight="1" x14ac:dyDescent="0.2"/>
    <row r="64" spans="6: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4.5" customWidth="1"/>
    <col min="2" max="6" width="12.75" customWidth="1"/>
    <col min="7" max="26" width="7.625" customWidth="1"/>
  </cols>
  <sheetData>
    <row r="1" spans="1:26" x14ac:dyDescent="0.25">
      <c r="A1" s="1" t="s">
        <v>0</v>
      </c>
    </row>
    <row r="2" spans="1:26" x14ac:dyDescent="0.25">
      <c r="A2" s="1" t="s">
        <v>84</v>
      </c>
    </row>
    <row r="3" spans="1:26" x14ac:dyDescent="0.25">
      <c r="A3" s="2" t="s">
        <v>3</v>
      </c>
    </row>
    <row r="4" spans="1:26" x14ac:dyDescent="0.25">
      <c r="B4" s="4" t="s">
        <v>85</v>
      </c>
      <c r="C4" s="4" t="s">
        <v>86</v>
      </c>
      <c r="D4" s="4" t="s">
        <v>87</v>
      </c>
      <c r="E4" s="4" t="s">
        <v>88</v>
      </c>
      <c r="F4" s="4" t="s">
        <v>89</v>
      </c>
    </row>
    <row r="5" spans="1:26" x14ac:dyDescent="0.25">
      <c r="A5" s="27"/>
      <c r="B5" s="28">
        <v>43100</v>
      </c>
      <c r="C5" s="28">
        <v>43190</v>
      </c>
      <c r="D5" s="28">
        <v>43373</v>
      </c>
      <c r="E5" s="28">
        <v>43465</v>
      </c>
      <c r="F5" s="28">
        <v>43555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25">
      <c r="A6" s="12" t="s">
        <v>90</v>
      </c>
      <c r="B6" s="29" t="e">
        <f t="shared" ref="B6:B7" si="0">#REF!/#REF!</f>
        <v>#REF!</v>
      </c>
      <c r="C6" s="29">
        <f>'2'!B27/'1'!B21</f>
        <v>5.0675691012527682E-2</v>
      </c>
      <c r="D6" s="29">
        <f>'2'!C27/'1'!C21</f>
        <v>1.6809054867233095E-2</v>
      </c>
      <c r="E6" s="29">
        <f>'2'!D27/'1'!D21</f>
        <v>3.5492196770664425E-2</v>
      </c>
      <c r="F6" s="29">
        <f>'2'!E27/'1'!E21</f>
        <v>4.9884491666144878E-2</v>
      </c>
    </row>
    <row r="7" spans="1:26" x14ac:dyDescent="0.25">
      <c r="A7" s="12" t="s">
        <v>91</v>
      </c>
      <c r="B7" s="29" t="e">
        <f t="shared" si="0"/>
        <v>#REF!</v>
      </c>
      <c r="C7" s="29">
        <f>'2'!B27/'1'!B46</f>
        <v>6.7085574407107953E-2</v>
      </c>
      <c r="D7" s="29">
        <f>'2'!C27/'1'!C46</f>
        <v>2.2232444895530033E-2</v>
      </c>
      <c r="E7" s="29">
        <f>'2'!D27/'1'!D46</f>
        <v>4.8677200498608748E-2</v>
      </c>
      <c r="F7" s="29">
        <f>'2'!E27/'1'!E46</f>
        <v>6.6926102180737537E-2</v>
      </c>
    </row>
    <row r="8" spans="1:26" x14ac:dyDescent="0.25">
      <c r="A8" s="12" t="s">
        <v>92</v>
      </c>
      <c r="B8" s="29" t="e">
        <f>(#REF!)/#REF!</f>
        <v>#REF!</v>
      </c>
      <c r="C8" s="29">
        <f>('1'!B27)/'1'!B46</f>
        <v>0.1712382590148199</v>
      </c>
      <c r="D8" s="29">
        <f>('1'!C27)/'1'!C46</f>
        <v>0.14313264055056454</v>
      </c>
      <c r="E8" s="29">
        <f>('1'!D27)/'1'!D46</f>
        <v>0.19023767958109733</v>
      </c>
      <c r="F8" s="29">
        <f>('1'!E27)/'1'!E46</f>
        <v>0.18012902963135699</v>
      </c>
    </row>
    <row r="9" spans="1:26" x14ac:dyDescent="0.25">
      <c r="A9" s="12" t="s">
        <v>93</v>
      </c>
      <c r="B9" s="30" t="e">
        <f t="shared" ref="B9:B11" si="1">#REF!/#REF!</f>
        <v>#REF!</v>
      </c>
      <c r="C9" s="30">
        <f>'1'!B20/'1'!B38</f>
        <v>4.4899702711832266</v>
      </c>
      <c r="D9" s="30">
        <f>'1'!C20/'1'!C38</f>
        <v>3.853933289455878</v>
      </c>
      <c r="E9" s="30">
        <f>'1'!D20/'1'!D38</f>
        <v>3.7317650110517184</v>
      </c>
      <c r="F9" s="30">
        <f>'1'!E20/'1'!E38</f>
        <v>4.1911172321144976</v>
      </c>
    </row>
    <row r="10" spans="1:26" x14ac:dyDescent="0.25">
      <c r="A10" s="12" t="s">
        <v>94</v>
      </c>
      <c r="B10" s="29" t="e">
        <f t="shared" si="1"/>
        <v>#REF!</v>
      </c>
      <c r="C10" s="29">
        <f>'2'!B27/'2'!B8</f>
        <v>9.9935661349583871E-2</v>
      </c>
      <c r="D10" s="29">
        <f>'2'!C27/'2'!C8</f>
        <v>9.8963737831505888E-2</v>
      </c>
      <c r="E10" s="29">
        <f>'2'!D27/'2'!D8</f>
        <v>0.11480443104636487</v>
      </c>
      <c r="F10" s="29">
        <f>'2'!E27/'2'!E8</f>
        <v>0.10604201235165987</v>
      </c>
    </row>
    <row r="11" spans="1:26" x14ac:dyDescent="0.25">
      <c r="A11" s="12" t="s">
        <v>95</v>
      </c>
      <c r="B11" s="29" t="e">
        <f t="shared" si="1"/>
        <v>#REF!</v>
      </c>
      <c r="C11" s="29">
        <f>'2'!B21/'2'!B8</f>
        <v>0.12410894515105769</v>
      </c>
      <c r="D11" s="29">
        <f>'2'!C21/'2'!C8</f>
        <v>0.12299838088836362</v>
      </c>
      <c r="E11" s="29">
        <f>'2'!D21/'2'!D8</f>
        <v>0.13186558883220559</v>
      </c>
      <c r="F11" s="29">
        <f>'2'!E21/'2'!E8</f>
        <v>0.12429715595041185</v>
      </c>
    </row>
    <row r="12" spans="1:26" x14ac:dyDescent="0.25">
      <c r="A12" s="12" t="s">
        <v>96</v>
      </c>
      <c r="B12" s="29" t="e">
        <f>#REF!/(#REF!+#REF!)</f>
        <v>#REF!</v>
      </c>
      <c r="C12" s="29">
        <f>'2'!B27/('1'!B27+'1'!B46)</f>
        <v>5.7277478677597665E-2</v>
      </c>
      <c r="D12" s="29">
        <f>'2'!C27/('1'!C27+'1'!C46)</f>
        <v>1.9448700970363567E-2</v>
      </c>
      <c r="E12" s="29">
        <f>'2'!D27/('1'!D27+'1'!D46)</f>
        <v>4.0897042106531722E-2</v>
      </c>
      <c r="F12" s="29">
        <f>'2'!E27/('1'!E27+'1'!E46)</f>
        <v>5.6710834578523668E-2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2020-04-12T16:27:03Z</dcterms:modified>
</cp:coreProperties>
</file>