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H28" i="3"/>
  <c r="H26" i="3"/>
  <c r="H15" i="3"/>
  <c r="H8" i="3"/>
  <c r="H55" i="1"/>
  <c r="H54" i="1"/>
  <c r="H45" i="1"/>
  <c r="H31" i="1"/>
  <c r="H26" i="1"/>
  <c r="H43" i="1" s="1"/>
  <c r="H13" i="1"/>
  <c r="H6" i="1"/>
  <c r="H21" i="2"/>
  <c r="I17" i="2"/>
  <c r="H9" i="2"/>
  <c r="H12" i="2" s="1"/>
  <c r="H17" i="2" s="1"/>
  <c r="H7" i="2"/>
  <c r="G31" i="1"/>
  <c r="G17" i="2"/>
  <c r="G21" i="2"/>
  <c r="G7" i="2"/>
  <c r="G9" i="2"/>
  <c r="G55" i="1"/>
  <c r="G45" i="1"/>
  <c r="G26" i="1"/>
  <c r="G13" i="1"/>
  <c r="G6" i="1"/>
  <c r="G24" i="3"/>
  <c r="H24" i="3"/>
  <c r="G15" i="3"/>
  <c r="G26" i="3" s="1"/>
  <c r="G28" i="3" s="1"/>
  <c r="G8" i="3"/>
  <c r="G31" i="3" s="1"/>
  <c r="H19" i="2" l="1"/>
  <c r="H25" i="2" s="1"/>
  <c r="H27" i="2" s="1"/>
  <c r="H52" i="1"/>
  <c r="H22" i="1"/>
  <c r="G43" i="1"/>
  <c r="G52" i="1"/>
  <c r="G12" i="2"/>
  <c r="G19" i="2" s="1"/>
  <c r="G25" i="2" s="1"/>
  <c r="G27" i="2" s="1"/>
  <c r="G54" i="1"/>
  <c r="G22" i="1"/>
  <c r="C31" i="1"/>
  <c r="D25" i="2"/>
  <c r="D21" i="2"/>
  <c r="D7" i="2"/>
  <c r="E43" i="1" l="1"/>
  <c r="E31" i="1"/>
  <c r="E13" i="1"/>
  <c r="B55" i="1" l="1"/>
  <c r="C55" i="1"/>
  <c r="D55" i="1"/>
  <c r="E55" i="1"/>
  <c r="F55" i="1"/>
  <c r="F24" i="3" l="1"/>
  <c r="F15" i="3"/>
  <c r="F8" i="3"/>
  <c r="F31" i="3" s="1"/>
  <c r="F21" i="2"/>
  <c r="F9" i="2"/>
  <c r="F7" i="2"/>
  <c r="F31" i="1"/>
  <c r="F26" i="1"/>
  <c r="F45" i="1"/>
  <c r="F54" i="1" s="1"/>
  <c r="F6" i="1"/>
  <c r="F13" i="1"/>
  <c r="F12" i="2" l="1"/>
  <c r="F17" i="2" s="1"/>
  <c r="F19" i="2" s="1"/>
  <c r="F25" i="2" s="1"/>
  <c r="F27" i="2" s="1"/>
  <c r="F43" i="1"/>
  <c r="F52" i="1" s="1"/>
  <c r="F26" i="3"/>
  <c r="F28" i="3" s="1"/>
  <c r="F22" i="1"/>
  <c r="F8" i="4"/>
  <c r="F12" i="4" l="1"/>
  <c r="F11" i="4"/>
  <c r="F10" i="4"/>
  <c r="F9" i="4"/>
  <c r="F7" i="4"/>
  <c r="F6" i="4"/>
  <c r="B7" i="2" l="1"/>
  <c r="C7" i="2"/>
  <c r="E7" i="2"/>
  <c r="B6" i="1" l="1"/>
  <c r="C6" i="1"/>
  <c r="D6" i="1"/>
  <c r="E6" i="1"/>
  <c r="B9" i="2"/>
  <c r="B12" i="2" s="1"/>
  <c r="C9" i="2"/>
  <c r="C12" i="2" s="1"/>
  <c r="D9" i="2"/>
  <c r="D12" i="2" s="1"/>
  <c r="E9" i="2"/>
  <c r="E12" i="2" s="1"/>
  <c r="B26" i="1"/>
  <c r="C26" i="1"/>
  <c r="D26" i="1"/>
  <c r="E26" i="1"/>
  <c r="B13" i="1"/>
  <c r="C13" i="1"/>
  <c r="D13" i="1"/>
  <c r="E17" i="2" l="1"/>
  <c r="E19" i="2" s="1"/>
  <c r="E11" i="4"/>
  <c r="D17" i="2"/>
  <c r="D19" i="2" s="1"/>
  <c r="D11" i="4"/>
  <c r="C17" i="2"/>
  <c r="C19" i="2" s="1"/>
  <c r="C11" i="4"/>
  <c r="B17" i="2"/>
  <c r="B19" i="2" s="1"/>
  <c r="B11" i="4"/>
  <c r="C24" i="3"/>
  <c r="C15" i="3"/>
  <c r="C8" i="3"/>
  <c r="C31" i="3" s="1"/>
  <c r="C21" i="2"/>
  <c r="C43" i="1"/>
  <c r="C45" i="1"/>
  <c r="C22" i="1"/>
  <c r="C25" i="2" l="1"/>
  <c r="C12" i="4" s="1"/>
  <c r="C9" i="4"/>
  <c r="C54" i="1"/>
  <c r="C8" i="4"/>
  <c r="C52" i="1"/>
  <c r="C26" i="3"/>
  <c r="C28" i="3" s="1"/>
  <c r="D24" i="3"/>
  <c r="D15" i="3"/>
  <c r="D8" i="3"/>
  <c r="D31" i="3" s="1"/>
  <c r="D31" i="1"/>
  <c r="D45" i="1"/>
  <c r="D22" i="1"/>
  <c r="B24" i="3"/>
  <c r="E24" i="3"/>
  <c r="B15" i="3"/>
  <c r="E15" i="3"/>
  <c r="B8" i="3"/>
  <c r="B31" i="3" s="1"/>
  <c r="E8" i="3"/>
  <c r="B21" i="2"/>
  <c r="B25" i="2" s="1"/>
  <c r="E21" i="2"/>
  <c r="E25" i="2" s="1"/>
  <c r="B31" i="1"/>
  <c r="B45" i="1"/>
  <c r="E45" i="1"/>
  <c r="B22" i="1"/>
  <c r="E22" i="1"/>
  <c r="C27" i="2" l="1"/>
  <c r="C6" i="4"/>
  <c r="C10" i="4"/>
  <c r="C7" i="4"/>
  <c r="B6" i="4"/>
  <c r="E27" i="2"/>
  <c r="E10" i="4"/>
  <c r="E6" i="4"/>
  <c r="B27" i="2"/>
  <c r="B10" i="4"/>
  <c r="D27" i="2"/>
  <c r="D10" i="4"/>
  <c r="D6" i="4"/>
  <c r="B43" i="1"/>
  <c r="B52" i="1" s="1"/>
  <c r="B9" i="4"/>
  <c r="D43" i="1"/>
  <c r="D52" i="1" s="1"/>
  <c r="D9" i="4"/>
  <c r="E54" i="1"/>
  <c r="E8" i="4"/>
  <c r="E12" i="4"/>
  <c r="E7" i="4"/>
  <c r="B54" i="1"/>
  <c r="B8" i="4"/>
  <c r="B12" i="4"/>
  <c r="B7" i="4"/>
  <c r="E52" i="1"/>
  <c r="E9" i="4"/>
  <c r="D54" i="1"/>
  <c r="D8" i="4"/>
  <c r="D12" i="4"/>
  <c r="D7" i="4"/>
  <c r="E26" i="3"/>
  <c r="E28" i="3" s="1"/>
  <c r="E31" i="3"/>
  <c r="D26" i="3"/>
  <c r="D28" i="3" s="1"/>
  <c r="B26" i="3"/>
  <c r="B28" i="3" s="1"/>
</calcChain>
</file>

<file path=xl/sharedStrings.xml><?xml version="1.0" encoding="utf-8"?>
<sst xmlns="http://schemas.openxmlformats.org/spreadsheetml/2006/main" count="125" uniqueCount="96">
  <si>
    <t>Gross Profit</t>
  </si>
  <si>
    <t>Operating Profit</t>
  </si>
  <si>
    <t>Financial Expenses</t>
  </si>
  <si>
    <t>Advance, deposits &amp; prepayments</t>
  </si>
  <si>
    <t>Share capital</t>
  </si>
  <si>
    <t>Contribution to WPPF</t>
  </si>
  <si>
    <t>Accounts receivables</t>
  </si>
  <si>
    <t>Inventories</t>
  </si>
  <si>
    <t>Property, plant and equipment</t>
  </si>
  <si>
    <t>Deferred tax liability</t>
  </si>
  <si>
    <t>Cash and Bank Balances</t>
  </si>
  <si>
    <t>Current tax</t>
  </si>
  <si>
    <t>Deferred tax</t>
  </si>
  <si>
    <t>Liability for expenses</t>
  </si>
  <si>
    <t>Acquisiton of property, plant and equipment</t>
  </si>
  <si>
    <t>SINOBANGLA INDUSTRIES LIMITED</t>
  </si>
  <si>
    <t>Capital work in progress</t>
  </si>
  <si>
    <t>Investment in unit-2</t>
  </si>
  <si>
    <t>Investment to dutch bangla pack ltd</t>
  </si>
  <si>
    <t>Bill receivables</t>
  </si>
  <si>
    <t>Inter transfer t Unit-2</t>
  </si>
  <si>
    <t>Share premium</t>
  </si>
  <si>
    <t>General reserve</t>
  </si>
  <si>
    <t>Reserve for revaluation of fixed asset</t>
  </si>
  <si>
    <t>Retained earnings</t>
  </si>
  <si>
    <t>Secured loan</t>
  </si>
  <si>
    <t>Investment form unit-1</t>
  </si>
  <si>
    <t>Short term loan -secured</t>
  </si>
  <si>
    <t>Sundry creditors</t>
  </si>
  <si>
    <t>Financial liabilities</t>
  </si>
  <si>
    <t>Advance against sales</t>
  </si>
  <si>
    <t>Inter transfer from unit-1</t>
  </si>
  <si>
    <t>Unclaimed dividend</t>
  </si>
  <si>
    <t>Provision for income tax</t>
  </si>
  <si>
    <t>Provision for WPPF</t>
  </si>
  <si>
    <t>Selling expenses</t>
  </si>
  <si>
    <t>Administrative expenses</t>
  </si>
  <si>
    <t>Cash payment to suppliers and employees and others</t>
  </si>
  <si>
    <t>Investment to Dutch bangla pack ltd</t>
  </si>
  <si>
    <t>Capital expenditure in progress</t>
  </si>
  <si>
    <t>Interest paid</t>
  </si>
  <si>
    <t>Dividend paid</t>
  </si>
  <si>
    <t>Investment in FDR</t>
  </si>
  <si>
    <t>Financial expenses</t>
  </si>
  <si>
    <t>Investment on FDR</t>
  </si>
  <si>
    <t>Debt to Equity</t>
  </si>
  <si>
    <t>Current Ratio</t>
  </si>
  <si>
    <t>Operating Margin</t>
  </si>
  <si>
    <t>Trade Debtors</t>
  </si>
  <si>
    <t>Long term loan -current portion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</si>
  <si>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</si>
  <si>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</si>
  <si>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</si>
  <si>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</si>
  <si>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</si>
  <si>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</si>
  <si>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</si>
  <si>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</si>
  <si>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</si>
  <si>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</si>
  <si>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</si>
  <si>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</si>
  <si>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</si>
  <si>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</si>
  <si>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</si>
  <si>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</si>
  <si>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</si>
  <si>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</si>
  <si>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</si>
  <si>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</si>
  <si>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</si>
  <si>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</si>
  <si>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</si>
  <si>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</si>
  <si>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</si>
  <si>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</si>
  <si>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</si>
  <si>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</si>
  <si>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</si>
  <si>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</si>
  <si>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</si>
  <si>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</si>
  <si>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</si>
  <si>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</si>
  <si>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</si>
  <si>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</si>
  <si>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Quarter 3</t>
  </si>
  <si>
    <t>Quarter 2</t>
  </si>
  <si>
    <t>Quarter 1</t>
  </si>
  <si>
    <t>As at quarter end</t>
  </si>
  <si>
    <t>Other  income</t>
  </si>
  <si>
    <t>Collection from turnover and other income</t>
  </si>
  <si>
    <t>Increase in long  term loan</t>
  </si>
  <si>
    <t>Increase in short  term loan</t>
  </si>
  <si>
    <t>exchange gain/loss</t>
  </si>
  <si>
    <t>Decreased in long  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</si>
</sst>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2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 applyFill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4" fillId="0" borderId="0" xfId="1" applyNumberFormat="1" applyFont="1" applyBorder="1"/>
    <xf numFmtId="3" fontId="0" fillId="0" borderId="0" xfId="0" applyNumberFormat="1" applyFont="1" applyBorder="1"/>
    <xf numFmtId="164" fontId="8" fillId="0" borderId="5" xfId="3" applyNumberFormat="1" applyFont="1" applyBorder="1"/>
    <xf numFmtId="164" fontId="8" fillId="0" borderId="6" xfId="3" applyNumberFormat="1" applyFont="1" applyBorder="1"/>
    <xf numFmtId="164" fontId="8" fillId="0" borderId="7" xfId="3" applyNumberFormat="1" applyFont="1" applyBorder="1"/>
    <xf numFmtId="164" fontId="8" fillId="0" borderId="3" xfId="3" applyNumberFormat="1" applyFont="1" applyBorder="1"/>
    <xf numFmtId="15" fontId="1" fillId="0" borderId="0" xfId="0" applyNumberFormat="1" applyFont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9"/>
  <sheetViews>
    <sheetView workbookViewId="0">
      <pane xSplit="1" ySplit="4" topLeftCell="F17" activePane="bottomRight" state="frozen"/>
      <selection pane="topRight" activeCell="B1" sqref="B1"/>
      <selection pane="bottomLeft" activeCell="A6" sqref="A6"/>
      <selection pane="bottomRight" activeCell="H42" sqref="H42"/>
    </sheetView>
  </sheetViews>
  <sheetFormatPr defaultRowHeight="15" x14ac:dyDescent="0.25"/>
  <cols>
    <col min="1" max="1" width="41.140625" bestFit="1" customWidth="1"/>
    <col min="2" max="3" width="15.5703125" customWidth="1"/>
    <col min="4" max="4" width="16.42578125" customWidth="1"/>
    <col min="5" max="6" width="14.28515625" bestFit="1" customWidth="1"/>
    <col min="7" max="7" width="13.85546875" customWidth="1"/>
    <col min="8" max="8" width="15.28515625" bestFit="1" customWidth="1"/>
  </cols>
  <sheetData>
    <row r="1" spans="1:8" ht="15.75" x14ac:dyDescent="0.25">
      <c r="A1" s="4" t="s">
        <v>15</v>
      </c>
    </row>
    <row r="2" spans="1:8" ht="15.75" x14ac:dyDescent="0.25">
      <c r="A2" s="4" t="s">
        <v>50</v>
      </c>
    </row>
    <row r="3" spans="1:8" ht="15.75" x14ac:dyDescent="0.25">
      <c r="A3" s="4" t="s">
        <v>89</v>
      </c>
      <c r="B3" s="38" t="s">
        <v>87</v>
      </c>
      <c r="C3" s="38" t="s">
        <v>86</v>
      </c>
      <c r="D3" s="38" t="s">
        <v>88</v>
      </c>
      <c r="E3" s="38" t="s">
        <v>87</v>
      </c>
      <c r="F3" s="38" t="s">
        <v>86</v>
      </c>
      <c r="G3" s="38" t="s">
        <v>88</v>
      </c>
      <c r="H3" s="38" t="s">
        <v>87</v>
      </c>
    </row>
    <row r="4" spans="1:8" ht="15.75" x14ac:dyDescent="0.25">
      <c r="B4" s="37">
        <v>43100</v>
      </c>
      <c r="C4" s="37">
        <v>43190</v>
      </c>
      <c r="D4" s="37">
        <v>43373</v>
      </c>
      <c r="E4" s="37">
        <v>43465</v>
      </c>
      <c r="F4" s="37">
        <v>43555</v>
      </c>
      <c r="G4" s="45">
        <v>43738</v>
      </c>
      <c r="H4" s="16">
        <v>43830</v>
      </c>
    </row>
    <row r="5" spans="1:8" x14ac:dyDescent="0.25">
      <c r="A5" s="31" t="s">
        <v>51</v>
      </c>
    </row>
    <row r="6" spans="1:8" x14ac:dyDescent="0.25">
      <c r="A6" s="32" t="s">
        <v>52</v>
      </c>
      <c r="B6" s="17">
        <f t="shared" ref="B6:H6" si="0">SUM(B7:B11)</f>
        <v>881555000</v>
      </c>
      <c r="C6" s="17">
        <f t="shared" si="0"/>
        <v>892066000</v>
      </c>
      <c r="D6" s="17">
        <f t="shared" si="0"/>
        <v>924445000</v>
      </c>
      <c r="E6" s="17">
        <f t="shared" si="0"/>
        <v>932244000</v>
      </c>
      <c r="F6" s="17">
        <f t="shared" si="0"/>
        <v>969361000</v>
      </c>
      <c r="G6" s="17">
        <f t="shared" si="0"/>
        <v>995954000</v>
      </c>
      <c r="H6" s="17">
        <f t="shared" si="0"/>
        <v>989710000</v>
      </c>
    </row>
    <row r="7" spans="1:8" x14ac:dyDescent="0.25">
      <c r="A7" t="s">
        <v>8</v>
      </c>
      <c r="B7" s="18">
        <v>599657000</v>
      </c>
      <c r="C7" s="18">
        <v>600781000</v>
      </c>
      <c r="D7" s="18">
        <v>641746000</v>
      </c>
      <c r="E7" s="18">
        <v>635370000</v>
      </c>
      <c r="F7" s="18">
        <v>676424000</v>
      </c>
      <c r="G7" s="18">
        <v>709416000</v>
      </c>
      <c r="H7" s="18">
        <v>703016000</v>
      </c>
    </row>
    <row r="8" spans="1:8" x14ac:dyDescent="0.25">
      <c r="A8" t="s">
        <v>16</v>
      </c>
      <c r="B8" s="18">
        <v>795000</v>
      </c>
      <c r="C8" s="18">
        <v>10182000</v>
      </c>
      <c r="D8" s="41">
        <v>835000</v>
      </c>
      <c r="E8" s="18">
        <v>15010000</v>
      </c>
      <c r="F8" s="18">
        <v>11073000</v>
      </c>
      <c r="G8" s="30">
        <v>2674000</v>
      </c>
      <c r="H8" s="30">
        <v>2830000</v>
      </c>
    </row>
    <row r="9" spans="1:8" x14ac:dyDescent="0.25">
      <c r="A9" t="s">
        <v>17</v>
      </c>
      <c r="B9" s="18">
        <v>245304000</v>
      </c>
      <c r="C9" s="18">
        <v>245304000</v>
      </c>
      <c r="D9" s="41">
        <v>245304000</v>
      </c>
      <c r="E9" s="18">
        <v>245304000</v>
      </c>
      <c r="F9" s="18">
        <v>245304000</v>
      </c>
      <c r="G9" s="30">
        <v>245304000</v>
      </c>
      <c r="H9" s="30">
        <v>245304000</v>
      </c>
    </row>
    <row r="10" spans="1:8" x14ac:dyDescent="0.25">
      <c r="A10" t="s">
        <v>18</v>
      </c>
      <c r="B10" s="18">
        <v>34318000</v>
      </c>
      <c r="C10" s="18">
        <v>34318000</v>
      </c>
      <c r="D10" s="41">
        <v>34318000</v>
      </c>
      <c r="E10" s="18">
        <v>34318000</v>
      </c>
      <c r="F10" s="18">
        <v>34318000</v>
      </c>
      <c r="G10" s="30">
        <v>34318000</v>
      </c>
      <c r="H10" s="30">
        <v>34318000</v>
      </c>
    </row>
    <row r="11" spans="1:8" x14ac:dyDescent="0.25">
      <c r="A11" t="s">
        <v>42</v>
      </c>
      <c r="B11" s="18">
        <v>1481000</v>
      </c>
      <c r="C11" s="18">
        <v>1481000</v>
      </c>
      <c r="D11" s="42">
        <v>2242000</v>
      </c>
      <c r="E11" s="18">
        <v>2242000</v>
      </c>
      <c r="F11" s="18">
        <v>2242000</v>
      </c>
      <c r="G11" s="30">
        <v>4242000</v>
      </c>
      <c r="H11" s="30">
        <v>4242000</v>
      </c>
    </row>
    <row r="12" spans="1:8" x14ac:dyDescent="0.25">
      <c r="B12" s="18"/>
      <c r="C12" s="18"/>
      <c r="D12" s="18"/>
      <c r="E12" s="18"/>
    </row>
    <row r="13" spans="1:8" x14ac:dyDescent="0.25">
      <c r="A13" s="32" t="s">
        <v>53</v>
      </c>
      <c r="B13" s="17">
        <f t="shared" ref="B13:H13" si="1">SUM(B14:B20)</f>
        <v>687795000</v>
      </c>
      <c r="C13" s="17">
        <f t="shared" si="1"/>
        <v>596915000</v>
      </c>
      <c r="D13" s="17">
        <f t="shared" si="1"/>
        <v>797555000</v>
      </c>
      <c r="E13" s="17">
        <f>SUM(E14:E20)</f>
        <v>772342000</v>
      </c>
      <c r="F13" s="17">
        <f t="shared" si="1"/>
        <v>831517000</v>
      </c>
      <c r="G13" s="17">
        <f t="shared" si="1"/>
        <v>778564000</v>
      </c>
      <c r="H13" s="17">
        <f t="shared" si="1"/>
        <v>781163000</v>
      </c>
    </row>
    <row r="14" spans="1:8" x14ac:dyDescent="0.25">
      <c r="A14" s="6" t="s">
        <v>7</v>
      </c>
      <c r="B14" s="18">
        <v>262003000</v>
      </c>
      <c r="C14" s="18">
        <v>151514000</v>
      </c>
      <c r="D14" s="18">
        <v>216726000</v>
      </c>
      <c r="E14" s="18">
        <v>246360000</v>
      </c>
      <c r="F14" s="18">
        <v>253844000</v>
      </c>
      <c r="G14" s="30">
        <v>324505000</v>
      </c>
      <c r="H14" s="30">
        <v>257622000</v>
      </c>
    </row>
    <row r="15" spans="1:8" x14ac:dyDescent="0.25">
      <c r="A15" s="6" t="s">
        <v>48</v>
      </c>
      <c r="B15" s="18">
        <v>180925000</v>
      </c>
      <c r="C15" s="18">
        <v>175647000</v>
      </c>
      <c r="D15" s="18">
        <v>171056000</v>
      </c>
      <c r="E15" s="18">
        <v>200252000</v>
      </c>
      <c r="F15" s="18">
        <v>175726000</v>
      </c>
      <c r="G15" s="30">
        <v>153358000</v>
      </c>
      <c r="H15" s="30">
        <v>153046000</v>
      </c>
    </row>
    <row r="16" spans="1:8" x14ac:dyDescent="0.25">
      <c r="A16" s="6" t="s">
        <v>6</v>
      </c>
      <c r="B16" s="18">
        <v>58970000</v>
      </c>
      <c r="C16" s="18">
        <v>58753000</v>
      </c>
      <c r="D16" s="18">
        <v>59961000</v>
      </c>
      <c r="E16" s="18">
        <v>61381000</v>
      </c>
      <c r="F16" s="18">
        <v>63312000</v>
      </c>
      <c r="G16" s="30">
        <v>63029000</v>
      </c>
      <c r="H16" s="30">
        <v>63206000</v>
      </c>
    </row>
    <row r="17" spans="1:8" x14ac:dyDescent="0.25">
      <c r="A17" s="6" t="s">
        <v>19</v>
      </c>
      <c r="B17" s="18"/>
      <c r="C17" s="18"/>
      <c r="D17" s="18">
        <v>178795000</v>
      </c>
      <c r="E17" s="18"/>
      <c r="F17" s="18"/>
    </row>
    <row r="18" spans="1:8" x14ac:dyDescent="0.25">
      <c r="A18" s="6" t="s">
        <v>3</v>
      </c>
      <c r="B18" s="18">
        <v>146469000</v>
      </c>
      <c r="C18" s="18">
        <v>166697000</v>
      </c>
      <c r="D18" s="18">
        <v>104957000</v>
      </c>
      <c r="E18" s="18">
        <v>177996000</v>
      </c>
      <c r="F18" s="18">
        <v>193427000</v>
      </c>
      <c r="G18" s="30">
        <v>176742000</v>
      </c>
      <c r="H18" s="30">
        <v>188426000</v>
      </c>
    </row>
    <row r="19" spans="1:8" x14ac:dyDescent="0.25">
      <c r="A19" s="6" t="s">
        <v>20</v>
      </c>
      <c r="B19" s="18">
        <v>26461000</v>
      </c>
      <c r="C19" s="18">
        <v>21456000</v>
      </c>
      <c r="D19" s="18">
        <v>66060000</v>
      </c>
      <c r="E19" s="18">
        <v>76848000</v>
      </c>
      <c r="F19" s="18">
        <v>95246000</v>
      </c>
      <c r="G19" s="30">
        <v>44442000</v>
      </c>
      <c r="H19" s="30">
        <v>82495000</v>
      </c>
    </row>
    <row r="20" spans="1:8" x14ac:dyDescent="0.25">
      <c r="A20" s="6" t="s">
        <v>10</v>
      </c>
      <c r="B20" s="18">
        <v>12967000</v>
      </c>
      <c r="C20" s="18">
        <v>22848000</v>
      </c>
      <c r="D20" s="18"/>
      <c r="E20" s="18">
        <v>9505000</v>
      </c>
      <c r="F20" s="18">
        <v>49962000</v>
      </c>
      <c r="G20" s="30">
        <v>16488000</v>
      </c>
      <c r="H20" s="30">
        <v>36368000</v>
      </c>
    </row>
    <row r="21" spans="1:8" x14ac:dyDescent="0.25">
      <c r="B21" s="18"/>
      <c r="C21" s="18"/>
      <c r="D21" s="18"/>
      <c r="E21" s="18"/>
    </row>
    <row r="22" spans="1:8" x14ac:dyDescent="0.25">
      <c r="A22" s="3"/>
      <c r="B22" s="17">
        <f t="shared" ref="B22:H22" si="2">SUM(B6,B13)</f>
        <v>1569350000</v>
      </c>
      <c r="C22" s="17">
        <f t="shared" si="2"/>
        <v>1488981000</v>
      </c>
      <c r="D22" s="17">
        <f t="shared" si="2"/>
        <v>1722000000</v>
      </c>
      <c r="E22" s="17">
        <f t="shared" si="2"/>
        <v>1704586000</v>
      </c>
      <c r="F22" s="17">
        <f t="shared" si="2"/>
        <v>1800878000</v>
      </c>
      <c r="G22" s="17">
        <f t="shared" si="2"/>
        <v>1774518000</v>
      </c>
      <c r="H22" s="17">
        <f t="shared" si="2"/>
        <v>1770873000</v>
      </c>
    </row>
    <row r="23" spans="1:8" x14ac:dyDescent="0.25">
      <c r="B23" s="18"/>
      <c r="C23" s="18"/>
      <c r="D23" s="18"/>
      <c r="E23" s="18"/>
    </row>
    <row r="24" spans="1:8" ht="15.75" x14ac:dyDescent="0.25">
      <c r="A24" s="33" t="s">
        <v>54</v>
      </c>
      <c r="B24" s="17"/>
      <c r="C24" s="17"/>
      <c r="D24" s="17"/>
      <c r="E24" s="17"/>
    </row>
    <row r="25" spans="1:8" ht="15.75" x14ac:dyDescent="0.25">
      <c r="A25" s="34" t="s">
        <v>55</v>
      </c>
      <c r="B25" s="18"/>
      <c r="C25" s="18"/>
      <c r="D25" s="18"/>
      <c r="E25" s="18"/>
    </row>
    <row r="26" spans="1:8" x14ac:dyDescent="0.25">
      <c r="A26" s="32" t="s">
        <v>56</v>
      </c>
      <c r="B26" s="17">
        <f t="shared" ref="B26:H26" si="3">SUM(B27:B29)</f>
        <v>428071000</v>
      </c>
      <c r="C26" s="17">
        <f t="shared" si="3"/>
        <v>426054000</v>
      </c>
      <c r="D26" s="17">
        <f t="shared" si="3"/>
        <v>436065000</v>
      </c>
      <c r="E26" s="17">
        <f t="shared" si="3"/>
        <v>435449000</v>
      </c>
      <c r="F26" s="17">
        <f t="shared" si="3"/>
        <v>415265000</v>
      </c>
      <c r="G26" s="17">
        <f t="shared" si="3"/>
        <v>444423000</v>
      </c>
      <c r="H26" s="17">
        <f t="shared" si="3"/>
        <v>439288000</v>
      </c>
    </row>
    <row r="27" spans="1:8" x14ac:dyDescent="0.25">
      <c r="A27" t="s">
        <v>26</v>
      </c>
      <c r="B27" s="18">
        <v>245304000</v>
      </c>
      <c r="C27" s="18">
        <v>245304000</v>
      </c>
      <c r="D27" s="43">
        <v>245304000</v>
      </c>
      <c r="E27" s="18">
        <v>245304000</v>
      </c>
      <c r="F27" s="18">
        <v>245304000</v>
      </c>
      <c r="G27" s="30">
        <v>245304000</v>
      </c>
      <c r="H27" s="30">
        <v>245304000</v>
      </c>
    </row>
    <row r="28" spans="1:8" x14ac:dyDescent="0.25">
      <c r="A28" s="6" t="s">
        <v>9</v>
      </c>
      <c r="B28" s="18">
        <v>17618000</v>
      </c>
      <c r="C28" s="18">
        <v>19142000</v>
      </c>
      <c r="D28" s="41">
        <v>21078000</v>
      </c>
      <c r="E28" s="18">
        <v>25989000</v>
      </c>
      <c r="F28" s="18">
        <v>27217000</v>
      </c>
      <c r="G28" s="30">
        <v>76285000</v>
      </c>
      <c r="H28" s="30">
        <v>77428000</v>
      </c>
    </row>
    <row r="29" spans="1:8" x14ac:dyDescent="0.25">
      <c r="A29" s="6" t="s">
        <v>25</v>
      </c>
      <c r="B29" s="18">
        <v>165149000</v>
      </c>
      <c r="C29" s="18">
        <v>161608000</v>
      </c>
      <c r="D29" s="42">
        <v>169683000</v>
      </c>
      <c r="E29" s="18">
        <v>164156000</v>
      </c>
      <c r="F29" s="18">
        <v>142744000</v>
      </c>
      <c r="G29" s="30">
        <v>122834000</v>
      </c>
      <c r="H29" s="30">
        <v>116556000</v>
      </c>
    </row>
    <row r="30" spans="1:8" x14ac:dyDescent="0.25">
      <c r="B30" s="18"/>
      <c r="C30" s="18"/>
      <c r="D30" s="18"/>
      <c r="E30" s="18"/>
    </row>
    <row r="31" spans="1:8" x14ac:dyDescent="0.25">
      <c r="A31" s="32" t="s">
        <v>57</v>
      </c>
      <c r="B31" s="17">
        <f t="shared" ref="B31:F31" si="4">SUM(B32:B41)</f>
        <v>604220000</v>
      </c>
      <c r="C31" s="17">
        <f>SUM(C32:C41)</f>
        <v>533531000</v>
      </c>
      <c r="D31" s="17">
        <f t="shared" si="4"/>
        <v>740267000</v>
      </c>
      <c r="E31" s="17">
        <f>SUM(E32:E41)</f>
        <v>716713000</v>
      </c>
      <c r="F31" s="17">
        <f t="shared" si="4"/>
        <v>840277000</v>
      </c>
      <c r="G31" s="17">
        <f>SUM(G32:G41)</f>
        <v>815381000</v>
      </c>
      <c r="H31" s="17">
        <f>SUM(H32:H41)</f>
        <v>809829000</v>
      </c>
    </row>
    <row r="32" spans="1:8" x14ac:dyDescent="0.25">
      <c r="A32" s="6" t="s">
        <v>27</v>
      </c>
      <c r="B32" s="18">
        <v>172710000</v>
      </c>
      <c r="C32" s="18">
        <v>196104000</v>
      </c>
      <c r="D32" s="41">
        <v>112372000</v>
      </c>
      <c r="E32" s="18">
        <v>107169000</v>
      </c>
      <c r="F32" s="18">
        <v>186980000</v>
      </c>
      <c r="G32" s="30">
        <v>501671000</v>
      </c>
      <c r="H32" s="30">
        <v>436168000</v>
      </c>
    </row>
    <row r="33" spans="1:8" x14ac:dyDescent="0.25">
      <c r="A33" s="6" t="s">
        <v>49</v>
      </c>
      <c r="B33" s="18">
        <v>34447000</v>
      </c>
      <c r="C33" s="18">
        <v>40199000</v>
      </c>
      <c r="D33" s="18">
        <v>52752000</v>
      </c>
      <c r="E33" s="18">
        <v>49068000</v>
      </c>
      <c r="F33" s="18">
        <v>47438000</v>
      </c>
      <c r="G33" s="18">
        <v>58882000</v>
      </c>
      <c r="H33" s="18">
        <v>63586000</v>
      </c>
    </row>
    <row r="34" spans="1:8" x14ac:dyDescent="0.25">
      <c r="A34" s="6" t="s">
        <v>28</v>
      </c>
      <c r="B34" s="18">
        <v>292353000</v>
      </c>
      <c r="C34" s="18">
        <v>185117000</v>
      </c>
      <c r="D34" s="41">
        <v>378654000</v>
      </c>
      <c r="E34" s="18">
        <v>390877000</v>
      </c>
      <c r="F34" s="18">
        <v>397101000</v>
      </c>
      <c r="G34" s="18">
        <v>92173000</v>
      </c>
      <c r="H34" s="18">
        <v>105342000</v>
      </c>
    </row>
    <row r="35" spans="1:8" x14ac:dyDescent="0.25">
      <c r="A35" s="6" t="s">
        <v>13</v>
      </c>
      <c r="B35" s="18"/>
      <c r="C35" s="18"/>
      <c r="D35" s="18"/>
      <c r="E35" s="18"/>
      <c r="F35" s="18"/>
    </row>
    <row r="36" spans="1:8" x14ac:dyDescent="0.25">
      <c r="A36" s="6" t="s">
        <v>29</v>
      </c>
      <c r="B36" s="18"/>
      <c r="C36" s="18"/>
      <c r="D36" s="18"/>
      <c r="E36" s="18"/>
      <c r="F36" s="18"/>
    </row>
    <row r="37" spans="1:8" x14ac:dyDescent="0.25">
      <c r="A37" s="6" t="s">
        <v>30</v>
      </c>
      <c r="B37" s="18">
        <v>1469000</v>
      </c>
      <c r="C37" s="18">
        <v>6045000</v>
      </c>
      <c r="D37" s="18">
        <v>4648000</v>
      </c>
      <c r="E37" s="18">
        <v>1787000</v>
      </c>
      <c r="F37" s="18">
        <v>9638000</v>
      </c>
      <c r="G37" s="18">
        <v>12498000</v>
      </c>
      <c r="H37" s="18">
        <v>11811000</v>
      </c>
    </row>
    <row r="38" spans="1:8" x14ac:dyDescent="0.25">
      <c r="A38" s="6" t="s">
        <v>31</v>
      </c>
      <c r="B38" s="18">
        <v>26461000</v>
      </c>
      <c r="C38" s="18">
        <v>21456000</v>
      </c>
      <c r="D38" s="18">
        <v>104957000</v>
      </c>
      <c r="E38" s="18">
        <v>76848000</v>
      </c>
      <c r="F38" s="18">
        <v>95246000</v>
      </c>
      <c r="G38" s="18">
        <v>44442000</v>
      </c>
      <c r="H38" s="18">
        <v>82495000</v>
      </c>
    </row>
    <row r="39" spans="1:8" x14ac:dyDescent="0.25">
      <c r="A39" s="6" t="s">
        <v>34</v>
      </c>
      <c r="B39" s="18">
        <v>5610000</v>
      </c>
      <c r="C39" s="18">
        <v>3169000</v>
      </c>
      <c r="D39" s="18">
        <v>4931000</v>
      </c>
      <c r="E39" s="18">
        <v>6130000</v>
      </c>
      <c r="F39" s="18">
        <v>3445000</v>
      </c>
      <c r="G39" s="18">
        <v>5316000</v>
      </c>
      <c r="H39" s="18">
        <v>6504000</v>
      </c>
    </row>
    <row r="40" spans="1:8" x14ac:dyDescent="0.25">
      <c r="A40" s="6" t="s">
        <v>33</v>
      </c>
      <c r="B40" s="18">
        <v>58608000</v>
      </c>
      <c r="C40" s="18">
        <v>61994000</v>
      </c>
      <c r="D40" s="18">
        <v>66399000</v>
      </c>
      <c r="E40" s="18">
        <v>69396000</v>
      </c>
      <c r="F40" s="18">
        <v>72867000</v>
      </c>
      <c r="G40" s="18">
        <v>79313000</v>
      </c>
      <c r="H40" s="18">
        <v>82906000</v>
      </c>
    </row>
    <row r="41" spans="1:8" x14ac:dyDescent="0.25">
      <c r="A41" s="6" t="s">
        <v>32</v>
      </c>
      <c r="B41" s="18">
        <v>12562000</v>
      </c>
      <c r="C41" s="18">
        <v>19447000</v>
      </c>
      <c r="D41" s="18">
        <v>15554000</v>
      </c>
      <c r="E41" s="18">
        <v>15438000</v>
      </c>
      <c r="F41" s="18">
        <v>27562000</v>
      </c>
      <c r="G41" s="18">
        <v>21086000</v>
      </c>
      <c r="H41" s="18">
        <v>21017000</v>
      </c>
    </row>
    <row r="42" spans="1:8" x14ac:dyDescent="0.25">
      <c r="B42" s="18"/>
      <c r="C42" s="18"/>
      <c r="D42" s="18"/>
      <c r="E42" s="18"/>
    </row>
    <row r="43" spans="1:8" x14ac:dyDescent="0.25">
      <c r="A43" s="3"/>
      <c r="B43" s="17">
        <f t="shared" ref="B43:H43" si="5">SUM(B26,B31)</f>
        <v>1032291000</v>
      </c>
      <c r="C43" s="17">
        <f t="shared" si="5"/>
        <v>959585000</v>
      </c>
      <c r="D43" s="17">
        <f t="shared" si="5"/>
        <v>1176332000</v>
      </c>
      <c r="E43" s="17">
        <f>SUM(E26,E31)</f>
        <v>1152162000</v>
      </c>
      <c r="F43" s="17">
        <f t="shared" si="5"/>
        <v>1255542000</v>
      </c>
      <c r="G43" s="17">
        <f t="shared" si="5"/>
        <v>1259804000</v>
      </c>
      <c r="H43" s="17">
        <f t="shared" si="5"/>
        <v>1249117000</v>
      </c>
    </row>
    <row r="44" spans="1:8" x14ac:dyDescent="0.25">
      <c r="A44" s="3"/>
      <c r="B44" s="19"/>
      <c r="C44" s="19"/>
      <c r="D44" s="19"/>
      <c r="E44" s="18"/>
    </row>
    <row r="45" spans="1:8" x14ac:dyDescent="0.25">
      <c r="A45" s="32" t="s">
        <v>58</v>
      </c>
      <c r="B45" s="17">
        <f t="shared" ref="B45:H45" si="6">SUM(B46:B50)</f>
        <v>537059000</v>
      </c>
      <c r="C45" s="17">
        <f t="shared" si="6"/>
        <v>529396000</v>
      </c>
      <c r="D45" s="17">
        <f t="shared" si="6"/>
        <v>545668000</v>
      </c>
      <c r="E45" s="17">
        <f t="shared" si="6"/>
        <v>552424000</v>
      </c>
      <c r="F45" s="17">
        <f t="shared" si="6"/>
        <v>545336000</v>
      </c>
      <c r="G45" s="17">
        <f t="shared" si="6"/>
        <v>514713000</v>
      </c>
      <c r="H45" s="17">
        <f t="shared" si="6"/>
        <v>521756000</v>
      </c>
    </row>
    <row r="46" spans="1:8" x14ac:dyDescent="0.25">
      <c r="A46" t="s">
        <v>4</v>
      </c>
      <c r="B46" s="18">
        <v>199966000</v>
      </c>
      <c r="C46" s="18">
        <v>199966000</v>
      </c>
      <c r="D46" s="18">
        <v>199966000</v>
      </c>
      <c r="E46" s="18">
        <v>199966000</v>
      </c>
      <c r="F46" s="18">
        <v>199966000</v>
      </c>
      <c r="G46" s="18">
        <v>199966000</v>
      </c>
      <c r="H46" s="18">
        <v>199966000</v>
      </c>
    </row>
    <row r="47" spans="1:8" x14ac:dyDescent="0.25">
      <c r="A47" t="s">
        <v>21</v>
      </c>
      <c r="B47" s="18">
        <v>99983000</v>
      </c>
      <c r="C47" s="18">
        <v>99983000</v>
      </c>
      <c r="D47" s="18">
        <v>99983000</v>
      </c>
      <c r="E47" s="18">
        <v>99983000</v>
      </c>
      <c r="F47" s="18">
        <v>99983000</v>
      </c>
      <c r="G47" s="18">
        <v>99983000</v>
      </c>
      <c r="H47" s="18">
        <v>99983000</v>
      </c>
    </row>
    <row r="48" spans="1:8" x14ac:dyDescent="0.25">
      <c r="A48" t="s">
        <v>22</v>
      </c>
      <c r="B48" s="18">
        <v>43196000</v>
      </c>
      <c r="C48" s="18">
        <v>43196000</v>
      </c>
      <c r="D48" s="18">
        <v>43196000</v>
      </c>
      <c r="E48" s="18">
        <v>43196000</v>
      </c>
      <c r="F48" s="18">
        <v>43196000</v>
      </c>
      <c r="G48" s="18">
        <v>43196000</v>
      </c>
      <c r="H48" s="18">
        <v>43196000</v>
      </c>
    </row>
    <row r="49" spans="1:8" x14ac:dyDescent="0.25">
      <c r="A49" t="s">
        <v>23</v>
      </c>
      <c r="B49" s="18">
        <v>3954000</v>
      </c>
      <c r="C49" s="18">
        <v>3850000</v>
      </c>
      <c r="D49" s="18">
        <v>3652000</v>
      </c>
      <c r="E49" s="18">
        <v>3559000</v>
      </c>
      <c r="F49" s="18">
        <v>3465000</v>
      </c>
      <c r="G49" s="18">
        <v>3287000</v>
      </c>
      <c r="H49" s="18">
        <v>3203000</v>
      </c>
    </row>
    <row r="50" spans="1:8" x14ac:dyDescent="0.25">
      <c r="A50" t="s">
        <v>24</v>
      </c>
      <c r="B50" s="18">
        <v>189960000</v>
      </c>
      <c r="C50" s="18">
        <v>182401000</v>
      </c>
      <c r="D50" s="18">
        <v>198871000</v>
      </c>
      <c r="E50" s="18">
        <v>205720000</v>
      </c>
      <c r="F50" s="18">
        <v>198726000</v>
      </c>
      <c r="G50" s="18">
        <v>168281000</v>
      </c>
      <c r="H50" s="18">
        <v>175408000</v>
      </c>
    </row>
    <row r="51" spans="1:8" x14ac:dyDescent="0.25">
      <c r="A51" s="3"/>
      <c r="B51" s="19"/>
      <c r="C51" s="19"/>
      <c r="D51" s="19"/>
      <c r="E51" s="18"/>
    </row>
    <row r="52" spans="1:8" x14ac:dyDescent="0.25">
      <c r="A52" s="3"/>
      <c r="B52" s="17">
        <f t="shared" ref="B52:H52" si="7">SUM(B45,B43)</f>
        <v>1569350000</v>
      </c>
      <c r="C52" s="17">
        <f t="shared" si="7"/>
        <v>1488981000</v>
      </c>
      <c r="D52" s="17">
        <f t="shared" si="7"/>
        <v>1722000000</v>
      </c>
      <c r="E52" s="17">
        <f>SUM(E45,E43)</f>
        <v>1704586000</v>
      </c>
      <c r="F52" s="17">
        <f t="shared" si="7"/>
        <v>1800878000</v>
      </c>
      <c r="G52" s="17">
        <f t="shared" si="7"/>
        <v>1774517000</v>
      </c>
      <c r="H52" s="17">
        <f t="shared" si="7"/>
        <v>1770873000</v>
      </c>
    </row>
    <row r="53" spans="1:8" x14ac:dyDescent="0.25">
      <c r="B53" s="19"/>
      <c r="C53" s="19"/>
      <c r="D53" s="19"/>
      <c r="E53" s="18"/>
    </row>
    <row r="54" spans="1:8" x14ac:dyDescent="0.25">
      <c r="A54" s="35" t="s">
        <v>59</v>
      </c>
      <c r="B54" s="10">
        <f t="shared" ref="B54:H54" si="8">B45/(B46/10)</f>
        <v>26.857515777682206</v>
      </c>
      <c r="C54" s="10">
        <f t="shared" si="8"/>
        <v>26.474300631107287</v>
      </c>
      <c r="D54" s="10">
        <f t="shared" si="8"/>
        <v>27.288038966624327</v>
      </c>
      <c r="E54" s="10">
        <f t="shared" si="8"/>
        <v>27.625896402388406</v>
      </c>
      <c r="F54" s="10">
        <f t="shared" si="8"/>
        <v>27.271436144144506</v>
      </c>
      <c r="G54" s="10">
        <f t="shared" si="8"/>
        <v>25.740025804386747</v>
      </c>
      <c r="H54" s="10">
        <f t="shared" si="8"/>
        <v>26.09223568006561</v>
      </c>
    </row>
    <row r="55" spans="1:8" x14ac:dyDescent="0.25">
      <c r="A55" s="35" t="s">
        <v>60</v>
      </c>
      <c r="B55" s="5">
        <f t="shared" ref="B55:H55" si="9">B46/10</f>
        <v>19996600</v>
      </c>
      <c r="C55" s="5">
        <f t="shared" si="9"/>
        <v>19996600</v>
      </c>
      <c r="D55" s="5">
        <f t="shared" si="9"/>
        <v>19996600</v>
      </c>
      <c r="E55" s="5">
        <f t="shared" si="9"/>
        <v>19996600</v>
      </c>
      <c r="F55" s="5">
        <f t="shared" si="9"/>
        <v>19996600</v>
      </c>
      <c r="G55" s="5">
        <f t="shared" si="9"/>
        <v>19996600</v>
      </c>
      <c r="H55" s="5">
        <f t="shared" si="9"/>
        <v>19996600</v>
      </c>
    </row>
    <row r="56" spans="1:8" x14ac:dyDescent="0.25">
      <c r="B56" s="3"/>
      <c r="C56" s="3"/>
      <c r="D56" s="3"/>
    </row>
    <row r="57" spans="1:8" x14ac:dyDescent="0.25">
      <c r="B57" s="5"/>
      <c r="C57" s="5"/>
      <c r="D57" s="5"/>
      <c r="E57" s="5"/>
    </row>
    <row r="58" spans="1:8" x14ac:dyDescent="0.25">
      <c r="B58" s="1"/>
      <c r="C58" s="1"/>
      <c r="D58" s="1"/>
      <c r="E58" s="1"/>
    </row>
    <row r="59" spans="1:8" x14ac:dyDescent="0.25">
      <c r="B59" s="3"/>
      <c r="C59" s="3"/>
      <c r="D59" s="3"/>
      <c r="E5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"/>
  <sheetViews>
    <sheetView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N12" sqref="N12"/>
    </sheetView>
  </sheetViews>
  <sheetFormatPr defaultRowHeight="15" x14ac:dyDescent="0.25"/>
  <cols>
    <col min="1" max="1" width="35.28515625" bestFit="1" customWidth="1"/>
    <col min="2" max="2" width="16.85546875" bestFit="1" customWidth="1"/>
    <col min="3" max="3" width="14.5703125" customWidth="1"/>
    <col min="4" max="4" width="15.28515625" bestFit="1" customWidth="1"/>
    <col min="5" max="6" width="16.85546875" bestFit="1" customWidth="1"/>
    <col min="7" max="7" width="15.28515625" bestFit="1" customWidth="1"/>
    <col min="8" max="8" width="13.5703125" bestFit="1" customWidth="1"/>
  </cols>
  <sheetData>
    <row r="1" spans="1:8" ht="15.75" x14ac:dyDescent="0.25">
      <c r="A1" s="4" t="s">
        <v>15</v>
      </c>
      <c r="B1" s="1"/>
      <c r="C1" s="1"/>
      <c r="D1" s="1"/>
      <c r="E1" s="1"/>
    </row>
    <row r="2" spans="1:8" ht="15.75" x14ac:dyDescent="0.25">
      <c r="A2" s="4" t="s">
        <v>61</v>
      </c>
      <c r="B2" s="1"/>
      <c r="C2" s="1"/>
      <c r="D2" s="1"/>
      <c r="E2" s="1"/>
    </row>
    <row r="3" spans="1:8" ht="15.75" x14ac:dyDescent="0.25">
      <c r="A3" s="4" t="s">
        <v>89</v>
      </c>
      <c r="B3" s="38" t="s">
        <v>87</v>
      </c>
      <c r="C3" s="38" t="s">
        <v>86</v>
      </c>
      <c r="D3" s="38" t="s">
        <v>88</v>
      </c>
      <c r="E3" s="38" t="s">
        <v>87</v>
      </c>
      <c r="F3" s="38" t="s">
        <v>86</v>
      </c>
      <c r="G3" s="38" t="s">
        <v>88</v>
      </c>
      <c r="H3" s="38" t="s">
        <v>87</v>
      </c>
    </row>
    <row r="4" spans="1:8" ht="15.75" x14ac:dyDescent="0.25">
      <c r="A4" s="4"/>
      <c r="B4" s="37">
        <v>43100</v>
      </c>
      <c r="C4" s="37">
        <v>43190</v>
      </c>
      <c r="D4" s="37">
        <v>43373</v>
      </c>
      <c r="E4" s="37">
        <v>43465</v>
      </c>
      <c r="F4" s="37">
        <v>43555</v>
      </c>
      <c r="G4" s="45">
        <v>43738</v>
      </c>
      <c r="H4" s="16">
        <v>43830</v>
      </c>
    </row>
    <row r="5" spans="1:8" x14ac:dyDescent="0.25">
      <c r="A5" s="35" t="s">
        <v>62</v>
      </c>
      <c r="B5" s="18">
        <v>793758000</v>
      </c>
      <c r="C5" s="18">
        <v>1218307000</v>
      </c>
      <c r="D5" s="18">
        <v>475077000</v>
      </c>
      <c r="E5" s="18">
        <v>982690000</v>
      </c>
      <c r="F5" s="18">
        <v>1477280000</v>
      </c>
      <c r="G5" s="18">
        <v>452860000</v>
      </c>
      <c r="H5" s="1">
        <v>919151000</v>
      </c>
    </row>
    <row r="6" spans="1:8" x14ac:dyDescent="0.25">
      <c r="A6" t="s">
        <v>63</v>
      </c>
      <c r="B6" s="20">
        <v>710935000</v>
      </c>
      <c r="C6" s="20">
        <v>1076681000</v>
      </c>
      <c r="D6" s="20">
        <v>431493000</v>
      </c>
      <c r="E6" s="18">
        <v>891177000</v>
      </c>
      <c r="F6" s="18">
        <v>1330161000</v>
      </c>
      <c r="G6" s="18">
        <v>396726000</v>
      </c>
      <c r="H6" s="1">
        <v>814586000</v>
      </c>
    </row>
    <row r="7" spans="1:8" x14ac:dyDescent="0.25">
      <c r="A7" s="35" t="s">
        <v>0</v>
      </c>
      <c r="B7" s="17">
        <f t="shared" ref="B7:H7" si="0">B5-B6</f>
        <v>82823000</v>
      </c>
      <c r="C7" s="17">
        <f t="shared" si="0"/>
        <v>141626000</v>
      </c>
      <c r="D7" s="17">
        <f t="shared" si="0"/>
        <v>43584000</v>
      </c>
      <c r="E7" s="17">
        <f t="shared" si="0"/>
        <v>91513000</v>
      </c>
      <c r="F7" s="17">
        <f t="shared" si="0"/>
        <v>147119000</v>
      </c>
      <c r="G7" s="17">
        <f t="shared" si="0"/>
        <v>56134000</v>
      </c>
      <c r="H7" s="17">
        <f t="shared" si="0"/>
        <v>104565000</v>
      </c>
    </row>
    <row r="8" spans="1:8" x14ac:dyDescent="0.25">
      <c r="B8" s="17"/>
      <c r="C8" s="17"/>
      <c r="D8" s="17"/>
      <c r="E8" s="21"/>
      <c r="F8" s="5"/>
      <c r="G8" s="5"/>
      <c r="H8" s="5"/>
    </row>
    <row r="9" spans="1:8" x14ac:dyDescent="0.25">
      <c r="A9" s="35" t="s">
        <v>64</v>
      </c>
      <c r="B9" s="22">
        <f t="shared" ref="B9:H9" si="1">SUM(B10:B11)</f>
        <v>41534000</v>
      </c>
      <c r="C9" s="22">
        <f t="shared" si="1"/>
        <v>73150000</v>
      </c>
      <c r="D9" s="22">
        <f t="shared" si="1"/>
        <v>24606000</v>
      </c>
      <c r="E9" s="22">
        <f t="shared" si="1"/>
        <v>46779000</v>
      </c>
      <c r="F9" s="22">
        <f t="shared" si="1"/>
        <v>74698000</v>
      </c>
      <c r="G9" s="22">
        <f t="shared" si="1"/>
        <v>26204000</v>
      </c>
      <c r="H9" s="22">
        <f t="shared" si="1"/>
        <v>49767000</v>
      </c>
    </row>
    <row r="10" spans="1:8" x14ac:dyDescent="0.25">
      <c r="A10" s="6" t="s">
        <v>36</v>
      </c>
      <c r="B10" s="19">
        <v>41534000</v>
      </c>
      <c r="C10" s="19">
        <v>73150000</v>
      </c>
      <c r="D10" s="44">
        <v>24606000</v>
      </c>
      <c r="E10" s="19">
        <v>46779000</v>
      </c>
      <c r="F10" s="19">
        <v>74698000</v>
      </c>
      <c r="G10" s="30">
        <v>26204000</v>
      </c>
      <c r="H10" s="1">
        <v>49767000</v>
      </c>
    </row>
    <row r="11" spans="1:8" x14ac:dyDescent="0.25">
      <c r="A11" s="6" t="s">
        <v>35</v>
      </c>
      <c r="B11" s="19"/>
      <c r="C11" s="19"/>
      <c r="D11" s="19"/>
      <c r="E11" s="19"/>
      <c r="F11" s="19"/>
      <c r="H11" s="1"/>
    </row>
    <row r="12" spans="1:8" x14ac:dyDescent="0.25">
      <c r="A12" s="35" t="s">
        <v>1</v>
      </c>
      <c r="B12" s="23">
        <f t="shared" ref="B12:G12" si="2">B7-B9</f>
        <v>41289000</v>
      </c>
      <c r="C12" s="23">
        <f t="shared" si="2"/>
        <v>68476000</v>
      </c>
      <c r="D12" s="23">
        <f t="shared" si="2"/>
        <v>18978000</v>
      </c>
      <c r="E12" s="23">
        <f t="shared" si="2"/>
        <v>44734000</v>
      </c>
      <c r="F12" s="23">
        <f t="shared" si="2"/>
        <v>72421000</v>
      </c>
      <c r="G12" s="23">
        <f t="shared" si="2"/>
        <v>29930000</v>
      </c>
      <c r="H12" s="23">
        <f>H7-H9</f>
        <v>54798000</v>
      </c>
    </row>
    <row r="13" spans="1:8" x14ac:dyDescent="0.25">
      <c r="A13" s="36" t="s">
        <v>65</v>
      </c>
      <c r="B13" s="21"/>
      <c r="C13" s="21"/>
      <c r="D13" s="21"/>
      <c r="E13" s="21"/>
      <c r="F13" s="21"/>
      <c r="G13" s="8"/>
      <c r="H13" s="8"/>
    </row>
    <row r="14" spans="1:8" x14ac:dyDescent="0.25">
      <c r="A14" s="6" t="s">
        <v>2</v>
      </c>
      <c r="B14" s="24">
        <v>19882000</v>
      </c>
      <c r="C14" s="24">
        <v>28511000</v>
      </c>
      <c r="D14" s="24">
        <v>10020000</v>
      </c>
      <c r="E14" s="24">
        <v>19994000</v>
      </c>
      <c r="F14" s="30">
        <v>29600000</v>
      </c>
      <c r="G14" s="30">
        <v>15330000</v>
      </c>
      <c r="H14" s="1">
        <v>26841000</v>
      </c>
    </row>
    <row r="15" spans="1:8" x14ac:dyDescent="0.25">
      <c r="A15" s="6" t="s">
        <v>94</v>
      </c>
      <c r="B15" s="24"/>
      <c r="C15" s="24"/>
      <c r="D15" s="24"/>
      <c r="E15" s="24"/>
      <c r="F15" s="30"/>
      <c r="G15" s="30">
        <v>508000</v>
      </c>
      <c r="H15" s="1">
        <v>991000</v>
      </c>
    </row>
    <row r="16" spans="1:8" x14ac:dyDescent="0.25">
      <c r="A16" s="6" t="s">
        <v>90</v>
      </c>
      <c r="B16" s="24">
        <v>97000</v>
      </c>
      <c r="C16" s="24">
        <v>135000</v>
      </c>
      <c r="D16" s="24">
        <v>50000</v>
      </c>
      <c r="E16" s="24">
        <v>131000</v>
      </c>
      <c r="F16" s="30">
        <v>1046000</v>
      </c>
      <c r="G16" s="30">
        <v>65000</v>
      </c>
      <c r="H16" s="1">
        <v>159000</v>
      </c>
    </row>
    <row r="17" spans="1:9" x14ac:dyDescent="0.25">
      <c r="A17" s="35" t="s">
        <v>66</v>
      </c>
      <c r="B17" s="23">
        <f t="shared" ref="B17:F17" si="3">B12-B14+B16</f>
        <v>21504000</v>
      </c>
      <c r="C17" s="23">
        <f t="shared" si="3"/>
        <v>40100000</v>
      </c>
      <c r="D17" s="23">
        <f t="shared" si="3"/>
        <v>9008000</v>
      </c>
      <c r="E17" s="23">
        <f t="shared" si="3"/>
        <v>24871000</v>
      </c>
      <c r="F17" s="23">
        <f t="shared" si="3"/>
        <v>43867000</v>
      </c>
      <c r="G17" s="23">
        <f>G12-G14+G16-G15</f>
        <v>14157000</v>
      </c>
      <c r="H17" s="23">
        <f>H12-H14+H16-H15</f>
        <v>27125000</v>
      </c>
      <c r="I17" s="23">
        <f t="shared" ref="I17" si="4">I12-I14+I16-I15</f>
        <v>0</v>
      </c>
    </row>
    <row r="18" spans="1:9" x14ac:dyDescent="0.25">
      <c r="A18" s="6" t="s">
        <v>5</v>
      </c>
      <c r="B18" s="39">
        <v>1815000</v>
      </c>
      <c r="C18" s="39">
        <v>3169000</v>
      </c>
      <c r="D18" s="39">
        <v>858000</v>
      </c>
      <c r="E18" s="39">
        <v>2057000</v>
      </c>
      <c r="F18" s="40">
        <v>3446000</v>
      </c>
      <c r="G18" s="8">
        <v>1238000</v>
      </c>
      <c r="H18" s="8">
        <v>2426000</v>
      </c>
    </row>
    <row r="19" spans="1:9" x14ac:dyDescent="0.25">
      <c r="A19" s="35" t="s">
        <v>67</v>
      </c>
      <c r="B19" s="21">
        <f t="shared" ref="B19:H19" si="5">B17-B18</f>
        <v>19689000</v>
      </c>
      <c r="C19" s="21">
        <f t="shared" si="5"/>
        <v>36931000</v>
      </c>
      <c r="D19" s="21">
        <f t="shared" si="5"/>
        <v>8150000</v>
      </c>
      <c r="E19" s="21">
        <f t="shared" si="5"/>
        <v>22814000</v>
      </c>
      <c r="F19" s="21">
        <f t="shared" si="5"/>
        <v>40421000</v>
      </c>
      <c r="G19" s="21">
        <f t="shared" si="5"/>
        <v>12919000</v>
      </c>
      <c r="H19" s="21">
        <f t="shared" si="5"/>
        <v>24699000</v>
      </c>
    </row>
    <row r="20" spans="1:9" x14ac:dyDescent="0.25">
      <c r="A20" s="3"/>
      <c r="B20" s="21"/>
      <c r="C20" s="21"/>
      <c r="D20" s="21"/>
      <c r="E20" s="21"/>
      <c r="F20" s="8"/>
      <c r="G20" s="8"/>
      <c r="H20" s="8"/>
    </row>
    <row r="21" spans="1:9" x14ac:dyDescent="0.25">
      <c r="A21" s="32" t="s">
        <v>68</v>
      </c>
      <c r="B21" s="21">
        <f t="shared" ref="B21:H21" si="6">SUM(B22:B23)</f>
        <v>7078000</v>
      </c>
      <c r="C21" s="21">
        <f t="shared" si="6"/>
        <v>11987000</v>
      </c>
      <c r="D21" s="21">
        <f>SUM(D22:D23)</f>
        <v>-1058000</v>
      </c>
      <c r="E21" s="21">
        <f t="shared" si="6"/>
        <v>8966000</v>
      </c>
      <c r="F21" s="21">
        <f t="shared" si="6"/>
        <v>13664000</v>
      </c>
      <c r="G21" s="21">
        <f t="shared" si="6"/>
        <v>5715000</v>
      </c>
      <c r="H21" s="21">
        <f t="shared" si="6"/>
        <v>10430000</v>
      </c>
    </row>
    <row r="22" spans="1:9" x14ac:dyDescent="0.25">
      <c r="A22" s="6" t="s">
        <v>11</v>
      </c>
      <c r="B22" s="24">
        <v>4538000</v>
      </c>
      <c r="C22" s="24">
        <v>7923000</v>
      </c>
      <c r="D22" s="24">
        <v>-2145000</v>
      </c>
      <c r="E22" s="24">
        <v>5142000</v>
      </c>
      <c r="F22" s="30">
        <v>8613000</v>
      </c>
      <c r="G22" s="30">
        <v>4684000</v>
      </c>
      <c r="H22" s="30">
        <v>8278000</v>
      </c>
    </row>
    <row r="23" spans="1:9" x14ac:dyDescent="0.25">
      <c r="A23" s="6" t="s">
        <v>12</v>
      </c>
      <c r="B23" s="24">
        <v>2540000</v>
      </c>
      <c r="C23" s="24">
        <v>4064000</v>
      </c>
      <c r="D23" s="24">
        <v>1087000</v>
      </c>
      <c r="E23" s="24">
        <v>3824000</v>
      </c>
      <c r="F23" s="30">
        <v>5051000</v>
      </c>
      <c r="G23" s="30">
        <v>1031000</v>
      </c>
      <c r="H23" s="30">
        <v>2152000</v>
      </c>
    </row>
    <row r="24" spans="1:9" x14ac:dyDescent="0.25">
      <c r="A24" s="15"/>
      <c r="B24" s="24"/>
      <c r="C24" s="24"/>
      <c r="D24" s="24"/>
      <c r="E24" s="24"/>
    </row>
    <row r="25" spans="1:9" x14ac:dyDescent="0.25">
      <c r="A25" s="35" t="s">
        <v>69</v>
      </c>
      <c r="B25" s="25">
        <f t="shared" ref="B25:H25" si="7">B19-B21</f>
        <v>12611000</v>
      </c>
      <c r="C25" s="25">
        <f t="shared" si="7"/>
        <v>24944000</v>
      </c>
      <c r="D25" s="25">
        <f>D19+D21</f>
        <v>7092000</v>
      </c>
      <c r="E25" s="25">
        <f t="shared" si="7"/>
        <v>13848000</v>
      </c>
      <c r="F25" s="25">
        <f t="shared" si="7"/>
        <v>26757000</v>
      </c>
      <c r="G25" s="25">
        <f t="shared" si="7"/>
        <v>7204000</v>
      </c>
      <c r="H25" s="25">
        <f t="shared" si="7"/>
        <v>14269000</v>
      </c>
    </row>
    <row r="26" spans="1:9" x14ac:dyDescent="0.25">
      <c r="A26" s="3"/>
      <c r="B26" s="8"/>
      <c r="C26" s="8"/>
      <c r="D26" s="8"/>
      <c r="E26" s="8"/>
    </row>
    <row r="27" spans="1:9" x14ac:dyDescent="0.25">
      <c r="A27" s="35" t="s">
        <v>70</v>
      </c>
      <c r="B27" s="12">
        <f>B25/('1'!B46/10)</f>
        <v>0.63065721172599343</v>
      </c>
      <c r="C27" s="12">
        <f>C25/('1'!C46/10)</f>
        <v>1.2474120600502085</v>
      </c>
      <c r="D27" s="12">
        <f>D25/('1'!D46/10)</f>
        <v>0.35466029224968243</v>
      </c>
      <c r="E27" s="12">
        <f>E25/('1'!E46/10)</f>
        <v>0.69251772801376232</v>
      </c>
      <c r="F27" s="12">
        <f>F25/('1'!F46/10)</f>
        <v>1.338077473170439</v>
      </c>
      <c r="G27" s="12">
        <f>G25/('1'!G46/10)</f>
        <v>0.36026124441154994</v>
      </c>
      <c r="H27" s="12">
        <f>H25/('1'!H46/10)</f>
        <v>0.71357130712221073</v>
      </c>
    </row>
    <row r="28" spans="1:9" x14ac:dyDescent="0.25">
      <c r="A28" s="36" t="s">
        <v>71</v>
      </c>
      <c r="B28" s="11"/>
      <c r="C28" s="11"/>
      <c r="D28" s="11"/>
      <c r="E28" s="11"/>
    </row>
    <row r="50" spans="1:1" x14ac:dyDescent="0.25">
      <c r="A5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zoomScaleNormal="100"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M21" sqref="M21"/>
    </sheetView>
  </sheetViews>
  <sheetFormatPr defaultRowHeight="15" x14ac:dyDescent="0.25"/>
  <cols>
    <col min="1" max="1" width="45.42578125" customWidth="1"/>
    <col min="2" max="2" width="14.42578125" customWidth="1"/>
    <col min="3" max="3" width="18.5703125" customWidth="1"/>
    <col min="4" max="4" width="16" bestFit="1" customWidth="1"/>
    <col min="5" max="5" width="15" bestFit="1" customWidth="1"/>
    <col min="6" max="6" width="17.7109375" bestFit="1" customWidth="1"/>
    <col min="7" max="7" width="16" bestFit="1" customWidth="1"/>
    <col min="8" max="8" width="15" bestFit="1" customWidth="1"/>
  </cols>
  <sheetData>
    <row r="1" spans="1:8" ht="15.75" x14ac:dyDescent="0.25">
      <c r="A1" s="4" t="s">
        <v>15</v>
      </c>
      <c r="B1" s="4"/>
      <c r="C1" s="4"/>
      <c r="D1" s="13"/>
      <c r="E1" s="2"/>
    </row>
    <row r="2" spans="1:8" ht="15.75" x14ac:dyDescent="0.25">
      <c r="A2" s="4" t="s">
        <v>72</v>
      </c>
      <c r="B2" s="4"/>
      <c r="C2" s="4"/>
      <c r="D2" s="14"/>
      <c r="E2" s="14"/>
    </row>
    <row r="3" spans="1:8" ht="15.75" x14ac:dyDescent="0.25">
      <c r="A3" s="4" t="s">
        <v>89</v>
      </c>
      <c r="B3" s="38" t="s">
        <v>87</v>
      </c>
      <c r="C3" s="38" t="s">
        <v>86</v>
      </c>
      <c r="D3" s="38" t="s">
        <v>88</v>
      </c>
      <c r="E3" s="38" t="s">
        <v>87</v>
      </c>
      <c r="F3" s="38" t="s">
        <v>86</v>
      </c>
      <c r="G3" s="38" t="s">
        <v>88</v>
      </c>
      <c r="H3" s="38" t="s">
        <v>87</v>
      </c>
    </row>
    <row r="4" spans="1:8" ht="15.75" x14ac:dyDescent="0.25">
      <c r="A4" s="4"/>
      <c r="B4" s="37">
        <v>43100</v>
      </c>
      <c r="C4" s="37">
        <v>43190</v>
      </c>
      <c r="D4" s="37">
        <v>43373</v>
      </c>
      <c r="E4" s="37">
        <v>43465</v>
      </c>
      <c r="F4" s="37">
        <v>43555</v>
      </c>
      <c r="G4" s="45">
        <v>43738</v>
      </c>
      <c r="H4" s="45">
        <v>43829</v>
      </c>
    </row>
    <row r="5" spans="1:8" x14ac:dyDescent="0.25">
      <c r="A5" s="35" t="s">
        <v>73</v>
      </c>
    </row>
    <row r="6" spans="1:8" x14ac:dyDescent="0.25">
      <c r="A6" t="s">
        <v>91</v>
      </c>
      <c r="B6" s="18">
        <v>810519000</v>
      </c>
      <c r="C6" s="18">
        <v>1245176000</v>
      </c>
      <c r="D6" s="18">
        <v>473624000</v>
      </c>
      <c r="E6" s="18">
        <v>947841000</v>
      </c>
      <c r="F6" s="18">
        <v>1473792000</v>
      </c>
      <c r="G6" s="18">
        <v>478143000</v>
      </c>
      <c r="H6" s="18">
        <v>943975000</v>
      </c>
    </row>
    <row r="7" spans="1:8" x14ac:dyDescent="0.25">
      <c r="A7" s="6" t="s">
        <v>37</v>
      </c>
      <c r="B7" s="18">
        <v>-747701000</v>
      </c>
      <c r="C7" s="18">
        <v>-1154203000</v>
      </c>
      <c r="D7" s="18">
        <v>-393904000</v>
      </c>
      <c r="E7" s="18">
        <v>-880343000</v>
      </c>
      <c r="F7" s="18">
        <v>-1355023000</v>
      </c>
      <c r="G7" s="18">
        <v>-430454000</v>
      </c>
      <c r="H7" s="18">
        <v>-790091000</v>
      </c>
    </row>
    <row r="8" spans="1:8" x14ac:dyDescent="0.25">
      <c r="A8" s="3"/>
      <c r="B8" s="23">
        <f t="shared" ref="B8:H8" si="0">SUM(B6:B7)</f>
        <v>62818000</v>
      </c>
      <c r="C8" s="23">
        <f t="shared" si="0"/>
        <v>90973000</v>
      </c>
      <c r="D8" s="23">
        <f t="shared" si="0"/>
        <v>79720000</v>
      </c>
      <c r="E8" s="23">
        <f t="shared" si="0"/>
        <v>67498000</v>
      </c>
      <c r="F8" s="23">
        <f t="shared" si="0"/>
        <v>118769000</v>
      </c>
      <c r="G8" s="23">
        <f t="shared" si="0"/>
        <v>47689000</v>
      </c>
      <c r="H8" s="23">
        <f t="shared" si="0"/>
        <v>153884000</v>
      </c>
    </row>
    <row r="9" spans="1:8" x14ac:dyDescent="0.25">
      <c r="B9" s="18"/>
      <c r="C9" s="18"/>
      <c r="D9" s="18"/>
      <c r="E9" s="18"/>
    </row>
    <row r="10" spans="1:8" x14ac:dyDescent="0.25">
      <c r="A10" s="35" t="s">
        <v>74</v>
      </c>
      <c r="B10" s="18"/>
      <c r="C10" s="18"/>
      <c r="D10" s="18"/>
      <c r="E10" s="18"/>
    </row>
    <row r="11" spans="1:8" x14ac:dyDescent="0.25">
      <c r="A11" t="s">
        <v>38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</row>
    <row r="12" spans="1:8" x14ac:dyDescent="0.25">
      <c r="A12" s="6" t="s">
        <v>44</v>
      </c>
      <c r="B12" s="18"/>
      <c r="C12" s="18"/>
      <c r="D12" s="18">
        <v>-761000</v>
      </c>
      <c r="E12" s="18">
        <v>-761000</v>
      </c>
      <c r="F12" s="18">
        <v>-761000</v>
      </c>
      <c r="G12" s="18">
        <v>-2000000</v>
      </c>
      <c r="H12" s="18">
        <v>-2000000</v>
      </c>
    </row>
    <row r="13" spans="1:8" x14ac:dyDescent="0.25">
      <c r="A13" s="6" t="s">
        <v>14</v>
      </c>
      <c r="B13" s="18">
        <v>-42438000</v>
      </c>
      <c r="C13" s="18">
        <v>-8648000</v>
      </c>
      <c r="D13" s="18">
        <v>-1303000</v>
      </c>
      <c r="E13" s="18">
        <v>-8684000</v>
      </c>
      <c r="F13" s="18">
        <v>-16807000</v>
      </c>
      <c r="G13" s="18">
        <v>-4914000</v>
      </c>
      <c r="H13" s="18">
        <v>-3145000</v>
      </c>
    </row>
    <row r="14" spans="1:8" x14ac:dyDescent="0.25">
      <c r="A14" s="6" t="s">
        <v>39</v>
      </c>
      <c r="B14" s="18">
        <v>-8033000</v>
      </c>
      <c r="C14" s="18">
        <v>-63962000</v>
      </c>
      <c r="D14" s="18">
        <v>-18422000</v>
      </c>
      <c r="E14" s="18">
        <v>-30870000</v>
      </c>
      <c r="F14" s="18">
        <v>-72851000</v>
      </c>
      <c r="G14" s="18">
        <v>-6303000</v>
      </c>
      <c r="H14" s="18">
        <v>-15679000</v>
      </c>
    </row>
    <row r="15" spans="1:8" x14ac:dyDescent="0.25">
      <c r="A15" s="3"/>
      <c r="B15" s="23">
        <f>SUM(B12:B14)</f>
        <v>-50471000</v>
      </c>
      <c r="C15" s="23">
        <f t="shared" ref="C15:H15" si="1">SUM(C11:C14)</f>
        <v>-72610000</v>
      </c>
      <c r="D15" s="23">
        <f t="shared" si="1"/>
        <v>-20486000</v>
      </c>
      <c r="E15" s="23">
        <f t="shared" si="1"/>
        <v>-40315000</v>
      </c>
      <c r="F15" s="23">
        <f t="shared" si="1"/>
        <v>-90419000</v>
      </c>
      <c r="G15" s="23">
        <f t="shared" si="1"/>
        <v>-13217000</v>
      </c>
      <c r="H15" s="23">
        <f t="shared" si="1"/>
        <v>-20824000</v>
      </c>
    </row>
    <row r="16" spans="1:8" x14ac:dyDescent="0.25">
      <c r="B16" s="18"/>
      <c r="C16" s="18"/>
      <c r="D16" s="18"/>
      <c r="E16" s="18"/>
    </row>
    <row r="17" spans="1:8" x14ac:dyDescent="0.25">
      <c r="A17" s="35" t="s">
        <v>75</v>
      </c>
      <c r="B17" s="18"/>
      <c r="C17" s="18"/>
      <c r="D17" s="18"/>
      <c r="E17" s="18"/>
    </row>
    <row r="18" spans="1:8" x14ac:dyDescent="0.25">
      <c r="A18" s="6" t="s">
        <v>92</v>
      </c>
      <c r="B18" s="18">
        <v>33753000</v>
      </c>
      <c r="C18" s="18">
        <v>30212000</v>
      </c>
      <c r="D18" s="18">
        <v>16174000</v>
      </c>
      <c r="E18" s="18">
        <v>10647000</v>
      </c>
      <c r="F18" s="18">
        <v>20900000</v>
      </c>
      <c r="G18" s="18">
        <v>3435000</v>
      </c>
    </row>
    <row r="19" spans="1:8" x14ac:dyDescent="0.25">
      <c r="A19" s="6" t="s">
        <v>95</v>
      </c>
      <c r="B19" s="18">
        <v>-25024000</v>
      </c>
      <c r="C19" s="18"/>
      <c r="D19" s="18">
        <v>-48394000</v>
      </c>
      <c r="E19" s="18">
        <v>-57281000</v>
      </c>
      <c r="F19" s="18">
        <v>-10765000</v>
      </c>
      <c r="G19" s="18">
        <v>-16976000</v>
      </c>
      <c r="H19" s="18">
        <v>-2843000</v>
      </c>
    </row>
    <row r="20" spans="1:8" x14ac:dyDescent="0.25">
      <c r="A20" s="6" t="s">
        <v>93</v>
      </c>
      <c r="B20" s="18"/>
      <c r="C20" s="18">
        <v>4122000</v>
      </c>
      <c r="D20" s="18"/>
      <c r="E20" s="18"/>
      <c r="F20" s="18"/>
      <c r="H20">
        <v>-77775000</v>
      </c>
    </row>
    <row r="21" spans="1:8" x14ac:dyDescent="0.25">
      <c r="A21" s="6" t="s">
        <v>43</v>
      </c>
      <c r="B21" s="18">
        <v>-19882000</v>
      </c>
      <c r="C21" s="18">
        <v>-28511000</v>
      </c>
      <c r="D21" s="18">
        <v>-10019000</v>
      </c>
      <c r="E21" s="18">
        <v>-19994000</v>
      </c>
      <c r="F21" s="18">
        <v>-29600000</v>
      </c>
      <c r="G21" s="18">
        <v>-15330000</v>
      </c>
      <c r="H21" s="18">
        <v>-26841000</v>
      </c>
    </row>
    <row r="22" spans="1:8" x14ac:dyDescent="0.25">
      <c r="A22" s="6" t="s">
        <v>40</v>
      </c>
      <c r="B22" s="18"/>
      <c r="C22" s="18"/>
      <c r="D22" s="18"/>
      <c r="E22" s="18"/>
      <c r="F22" s="18"/>
    </row>
    <row r="23" spans="1:8" x14ac:dyDescent="0.25">
      <c r="A23" s="6" t="s">
        <v>41</v>
      </c>
      <c r="B23" s="18">
        <v>-122000</v>
      </c>
      <c r="C23" s="18">
        <v>-13233000</v>
      </c>
      <c r="D23" s="18">
        <v>-146000</v>
      </c>
      <c r="E23" s="18">
        <v>-261000</v>
      </c>
      <c r="F23" s="18">
        <v>-8134000</v>
      </c>
      <c r="G23" s="18">
        <v>-2078000</v>
      </c>
      <c r="H23" s="18">
        <v>-2147000</v>
      </c>
    </row>
    <row r="24" spans="1:8" x14ac:dyDescent="0.25">
      <c r="A24" s="3"/>
      <c r="B24" s="26">
        <f t="shared" ref="B24:H24" si="2">SUM(B18:B23)</f>
        <v>-11275000</v>
      </c>
      <c r="C24" s="26">
        <f t="shared" si="2"/>
        <v>-7410000</v>
      </c>
      <c r="D24" s="26">
        <f t="shared" si="2"/>
        <v>-42385000</v>
      </c>
      <c r="E24" s="26">
        <f t="shared" si="2"/>
        <v>-66889000</v>
      </c>
      <c r="F24" s="26">
        <f t="shared" si="2"/>
        <v>-27599000</v>
      </c>
      <c r="G24" s="26">
        <f t="shared" si="2"/>
        <v>-30949000</v>
      </c>
      <c r="H24" s="26">
        <f t="shared" si="2"/>
        <v>-109606000</v>
      </c>
    </row>
    <row r="25" spans="1:8" x14ac:dyDescent="0.25">
      <c r="B25" s="18"/>
      <c r="C25" s="18"/>
      <c r="D25" s="18"/>
      <c r="E25" s="18"/>
    </row>
    <row r="26" spans="1:8" x14ac:dyDescent="0.25">
      <c r="A26" s="3" t="s">
        <v>76</v>
      </c>
      <c r="B26" s="17">
        <f t="shared" ref="B26:H26" si="3">SUM(B8,B15,B24)</f>
        <v>1072000</v>
      </c>
      <c r="C26" s="17">
        <f t="shared" si="3"/>
        <v>10953000</v>
      </c>
      <c r="D26" s="17">
        <f t="shared" si="3"/>
        <v>16849000</v>
      </c>
      <c r="E26" s="17">
        <f t="shared" si="3"/>
        <v>-39706000</v>
      </c>
      <c r="F26" s="17">
        <f t="shared" si="3"/>
        <v>751000</v>
      </c>
      <c r="G26" s="17">
        <f t="shared" si="3"/>
        <v>3523000</v>
      </c>
      <c r="H26" s="17">
        <f t="shared" si="3"/>
        <v>23454000</v>
      </c>
    </row>
    <row r="27" spans="1:8" x14ac:dyDescent="0.25">
      <c r="A27" s="36" t="s">
        <v>77</v>
      </c>
      <c r="B27" s="18">
        <v>11895000</v>
      </c>
      <c r="C27" s="18">
        <v>11895000</v>
      </c>
      <c r="D27" s="18">
        <v>49211000</v>
      </c>
      <c r="E27" s="18">
        <v>49211000</v>
      </c>
      <c r="F27" s="18">
        <v>49211000</v>
      </c>
      <c r="G27" s="18">
        <v>12970000</v>
      </c>
      <c r="H27" s="18">
        <v>12970000</v>
      </c>
    </row>
    <row r="28" spans="1:8" x14ac:dyDescent="0.25">
      <c r="A28" s="35" t="s">
        <v>78</v>
      </c>
      <c r="B28" s="17">
        <f t="shared" ref="B28:H28" si="4">SUM(B26:B27)</f>
        <v>12967000</v>
      </c>
      <c r="C28" s="17">
        <f t="shared" si="4"/>
        <v>22848000</v>
      </c>
      <c r="D28" s="17">
        <f t="shared" si="4"/>
        <v>66060000</v>
      </c>
      <c r="E28" s="17">
        <f t="shared" si="4"/>
        <v>9505000</v>
      </c>
      <c r="F28" s="17">
        <f t="shared" si="4"/>
        <v>49962000</v>
      </c>
      <c r="G28" s="17">
        <f t="shared" si="4"/>
        <v>16493000</v>
      </c>
      <c r="H28" s="17">
        <f t="shared" si="4"/>
        <v>36424000</v>
      </c>
    </row>
    <row r="29" spans="1:8" x14ac:dyDescent="0.25">
      <c r="B29" s="3"/>
      <c r="C29" s="3"/>
      <c r="D29" s="3"/>
      <c r="E29" s="3"/>
    </row>
    <row r="31" spans="1:8" x14ac:dyDescent="0.25">
      <c r="A31" s="35" t="s">
        <v>79</v>
      </c>
      <c r="B31" s="9">
        <f>B8/('1'!B46/10)</f>
        <v>3.1414340437874437</v>
      </c>
      <c r="C31" s="9">
        <f>C8/('1'!C46/10)</f>
        <v>4.5494234019783359</v>
      </c>
      <c r="D31" s="9">
        <f>D8/('1'!D46/10)</f>
        <v>3.9866777352149865</v>
      </c>
      <c r="E31" s="9">
        <f>E8/('1'!E46/10)</f>
        <v>3.3754738305511935</v>
      </c>
      <c r="F31" s="9">
        <f>F8/('1'!F46/10)</f>
        <v>5.9394597081503857</v>
      </c>
      <c r="G31" s="9">
        <f>G8/('1'!G46/10)</f>
        <v>2.3848554254223218</v>
      </c>
      <c r="H31" s="9">
        <f>H8/('1'!H46/10)</f>
        <v>7.6955082364001877</v>
      </c>
    </row>
    <row r="32" spans="1:8" x14ac:dyDescent="0.25">
      <c r="A32" s="35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1" sqref="G11"/>
    </sheetView>
  </sheetViews>
  <sheetFormatPr defaultRowHeight="15" x14ac:dyDescent="0.25"/>
  <cols>
    <col min="1" max="1" width="30.28515625" customWidth="1"/>
    <col min="2" max="2" width="15.140625" customWidth="1"/>
    <col min="3" max="3" width="13" customWidth="1"/>
    <col min="4" max="4" width="13.28515625" customWidth="1"/>
    <col min="5" max="5" width="14.85546875" customWidth="1"/>
    <col min="6" max="6" width="16" customWidth="1"/>
  </cols>
  <sheetData>
    <row r="1" spans="1:6" ht="15.75" x14ac:dyDescent="0.25">
      <c r="A1" s="4" t="s">
        <v>15</v>
      </c>
    </row>
    <row r="2" spans="1:6" x14ac:dyDescent="0.25">
      <c r="A2" s="3" t="s">
        <v>81</v>
      </c>
    </row>
    <row r="3" spans="1:6" ht="15.75" x14ac:dyDescent="0.25">
      <c r="A3" s="4" t="s">
        <v>89</v>
      </c>
    </row>
    <row r="4" spans="1:6" x14ac:dyDescent="0.25">
      <c r="B4" s="38" t="s">
        <v>87</v>
      </c>
      <c r="C4" s="38" t="s">
        <v>86</v>
      </c>
      <c r="D4" s="38" t="s">
        <v>88</v>
      </c>
      <c r="E4" s="38" t="s">
        <v>87</v>
      </c>
      <c r="F4" s="38" t="s">
        <v>86</v>
      </c>
    </row>
    <row r="5" spans="1:6" ht="15.75" x14ac:dyDescent="0.25">
      <c r="A5" s="3"/>
      <c r="B5" s="37">
        <v>43100</v>
      </c>
      <c r="C5" s="37">
        <v>43190</v>
      </c>
      <c r="D5" s="37">
        <v>43373</v>
      </c>
      <c r="E5" s="37">
        <v>43465</v>
      </c>
      <c r="F5" s="37">
        <v>43555</v>
      </c>
    </row>
    <row r="6" spans="1:6" x14ac:dyDescent="0.25">
      <c r="A6" s="6" t="s">
        <v>82</v>
      </c>
      <c r="B6" s="29">
        <f>'2'!B25/'1'!B22</f>
        <v>8.035811004556026E-3</v>
      </c>
      <c r="C6" s="29">
        <f>'2'!C25/'1'!C22</f>
        <v>1.6752396437563676E-2</v>
      </c>
      <c r="D6" s="29">
        <f>'2'!D25/'1'!D22</f>
        <v>4.1184668989547035E-3</v>
      </c>
      <c r="E6" s="29">
        <f>'2'!E25/'1'!E22</f>
        <v>8.1239667579107184E-3</v>
      </c>
      <c r="F6" s="29">
        <f>'2'!F25/'1'!F22</f>
        <v>1.4857752718396249E-2</v>
      </c>
    </row>
    <row r="7" spans="1:6" x14ac:dyDescent="0.25">
      <c r="A7" s="6" t="s">
        <v>83</v>
      </c>
      <c r="B7" s="29">
        <f>'2'!B25/'1'!B45</f>
        <v>2.3481591408020346E-2</v>
      </c>
      <c r="C7" s="29">
        <f>'2'!C25/'1'!C45</f>
        <v>4.7117847509236942E-2</v>
      </c>
      <c r="D7" s="29">
        <f>'2'!D25/'1'!D45</f>
        <v>1.2996913874370497E-2</v>
      </c>
      <c r="E7" s="29">
        <f>'2'!E25/'1'!E45</f>
        <v>2.5067701620494404E-2</v>
      </c>
      <c r="F7" s="29">
        <f>'2'!F25/'1'!F45</f>
        <v>4.9065163495533026E-2</v>
      </c>
    </row>
    <row r="8" spans="1:6" x14ac:dyDescent="0.25">
      <c r="A8" s="6" t="s">
        <v>45</v>
      </c>
      <c r="B8" s="29">
        <f>'1'!B29/'1'!B45</f>
        <v>0.30750625164088119</v>
      </c>
      <c r="C8" s="29">
        <f>'1'!C29/'1'!C45</f>
        <v>0.30526864577745205</v>
      </c>
      <c r="D8" s="29">
        <f>'1'!D29/'1'!D45</f>
        <v>0.31096380949588392</v>
      </c>
      <c r="E8" s="29">
        <f>'1'!E29/'1'!E45</f>
        <v>0.29715580785773249</v>
      </c>
      <c r="F8" s="29">
        <f>'1'!F29/'1'!F45</f>
        <v>0.26175422125075182</v>
      </c>
    </row>
    <row r="9" spans="1:6" x14ac:dyDescent="0.25">
      <c r="A9" s="6" t="s">
        <v>46</v>
      </c>
      <c r="B9" s="27">
        <f>'1'!B13/'1'!B31</f>
        <v>1.1383188242693059</v>
      </c>
      <c r="C9" s="27">
        <f>'1'!C13/'1'!C31</f>
        <v>1.1188009693907195</v>
      </c>
      <c r="D9" s="27">
        <f>'1'!D13/'1'!D31</f>
        <v>1.0773882936832251</v>
      </c>
      <c r="E9" s="27">
        <f>'1'!E13/'1'!E31</f>
        <v>1.077616842446</v>
      </c>
      <c r="F9" s="27">
        <f>'1'!F13/'1'!F31</f>
        <v>0.98957486638334735</v>
      </c>
    </row>
    <row r="10" spans="1:6" x14ac:dyDescent="0.25">
      <c r="A10" s="6" t="s">
        <v>84</v>
      </c>
      <c r="B10" s="28">
        <f>'2'!B25/'2'!B5</f>
        <v>1.5887713887608061E-2</v>
      </c>
      <c r="C10" s="28">
        <f>'2'!C25/'2'!C5</f>
        <v>2.047431394549978E-2</v>
      </c>
      <c r="D10" s="28">
        <f>'2'!D25/'2'!D5</f>
        <v>1.4928106391174483E-2</v>
      </c>
      <c r="E10" s="28">
        <f>'2'!E25/'2'!E5</f>
        <v>1.4091931331345592E-2</v>
      </c>
      <c r="F10" s="28">
        <f>'2'!F25/'2'!F5</f>
        <v>1.8112341600779812E-2</v>
      </c>
    </row>
    <row r="11" spans="1:6" x14ac:dyDescent="0.25">
      <c r="A11" t="s">
        <v>47</v>
      </c>
      <c r="B11" s="28">
        <f>'2'!B12/'2'!B5</f>
        <v>5.2017113528304598E-2</v>
      </c>
      <c r="C11" s="28">
        <f>'2'!C12/'2'!C5</f>
        <v>5.6205866009142194E-2</v>
      </c>
      <c r="D11" s="28">
        <f>'2'!D12/'2'!D5</f>
        <v>3.9947208557770633E-2</v>
      </c>
      <c r="E11" s="28">
        <f>'2'!E12/'2'!E5</f>
        <v>4.5521985570220518E-2</v>
      </c>
      <c r="F11" s="28">
        <f>'2'!F12/'2'!F5</f>
        <v>4.9023204808837866E-2</v>
      </c>
    </row>
    <row r="12" spans="1:6" x14ac:dyDescent="0.25">
      <c r="A12" s="6" t="s">
        <v>85</v>
      </c>
      <c r="B12" s="28">
        <f>'2'!B25/('1'!B45+'1'!B29)</f>
        <v>1.7959066259569813E-2</v>
      </c>
      <c r="C12" s="28">
        <f>'2'!C25/('1'!C45+'1'!C29)</f>
        <v>3.6098199142117843E-2</v>
      </c>
      <c r="D12" s="28">
        <f>'2'!D25/('1'!D45+'1'!D29)</f>
        <v>9.9140142391637119E-3</v>
      </c>
      <c r="E12" s="28">
        <f>'2'!E25/('1'!E45+'1'!E29)</f>
        <v>1.932512768986017E-2</v>
      </c>
      <c r="F12" s="28">
        <f>'2'!F25/('1'!F45+'1'!F29)</f>
        <v>3.8886466689919776E-2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2020-04-11T15:48:47Z</dcterms:modified>
</cp:coreProperties>
</file>