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Jute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C57" i="1" l="1"/>
  <c r="D57" i="1"/>
  <c r="E57" i="1"/>
  <c r="F57" i="1"/>
  <c r="B57" i="1"/>
  <c r="E13" i="1" l="1"/>
  <c r="E22" i="1"/>
  <c r="E10" i="4" s="1"/>
  <c r="E50" i="1"/>
  <c r="E30" i="1"/>
  <c r="E43" i="1"/>
  <c r="E23" i="1" l="1"/>
  <c r="E44" i="1"/>
  <c r="E52" i="1" s="1"/>
  <c r="E9" i="4"/>
  <c r="E56" i="1"/>
  <c r="B23" i="3"/>
  <c r="C23" i="3"/>
  <c r="C13" i="1"/>
  <c r="D23" i="3" l="1"/>
  <c r="F50" i="1"/>
  <c r="F9" i="4" s="1"/>
  <c r="H16" i="2" l="1"/>
  <c r="D17" i="3"/>
  <c r="B17" i="3"/>
  <c r="E17" i="3"/>
  <c r="F17" i="3"/>
  <c r="C17" i="3"/>
  <c r="B8" i="2"/>
  <c r="E8" i="2"/>
  <c r="F8" i="2"/>
  <c r="D8" i="2"/>
  <c r="G8" i="2"/>
  <c r="B13" i="2"/>
  <c r="E13" i="2"/>
  <c r="F13" i="2"/>
  <c r="D13" i="2"/>
  <c r="G13" i="2"/>
  <c r="G14" i="2" s="1"/>
  <c r="E22" i="2"/>
  <c r="F22" i="2"/>
  <c r="D22" i="2"/>
  <c r="G22" i="2"/>
  <c r="C13" i="2"/>
  <c r="D14" i="2" l="1"/>
  <c r="F14" i="2"/>
  <c r="F12" i="4" s="1"/>
  <c r="G16" i="2"/>
  <c r="G19" i="2" s="1"/>
  <c r="G21" i="2" s="1"/>
  <c r="G25" i="2" s="1"/>
  <c r="E14" i="2"/>
  <c r="B14" i="2"/>
  <c r="B12" i="4" s="1"/>
  <c r="C22" i="2"/>
  <c r="E16" i="2" l="1"/>
  <c r="E19" i="2" s="1"/>
  <c r="E21" i="2" s="1"/>
  <c r="E25" i="2" s="1"/>
  <c r="E12" i="4"/>
  <c r="D16" i="2"/>
  <c r="D19" i="2" s="1"/>
  <c r="D21" i="2" s="1"/>
  <c r="D25" i="2" s="1"/>
  <c r="D12" i="4"/>
  <c r="F16" i="2"/>
  <c r="F19" i="2" s="1"/>
  <c r="F21" i="2" s="1"/>
  <c r="F25" i="2" s="1"/>
  <c r="B19" i="2"/>
  <c r="B21" i="2" s="1"/>
  <c r="B25" i="2" s="1"/>
  <c r="H25" i="2"/>
  <c r="B50" i="1"/>
  <c r="B9" i="4" s="1"/>
  <c r="D50" i="1"/>
  <c r="D9" i="4" s="1"/>
  <c r="C50" i="1"/>
  <c r="C9" i="4" s="1"/>
  <c r="D8" i="4" l="1"/>
  <c r="D11" i="4"/>
  <c r="D13" i="4"/>
  <c r="B13" i="4"/>
  <c r="B8" i="4"/>
  <c r="B11" i="4"/>
  <c r="F8" i="4"/>
  <c r="F13" i="4"/>
  <c r="F11" i="4"/>
  <c r="E7" i="4"/>
  <c r="E8" i="4"/>
  <c r="E11" i="4"/>
  <c r="E13" i="4"/>
  <c r="F23" i="3"/>
  <c r="E23" i="3"/>
  <c r="E12" i="3"/>
  <c r="D12" i="3" l="1"/>
  <c r="D30" i="3" s="1"/>
  <c r="D43" i="1" l="1"/>
  <c r="D30" i="1"/>
  <c r="D22" i="1"/>
  <c r="D13" i="1"/>
  <c r="B12" i="3"/>
  <c r="B30" i="3" s="1"/>
  <c r="C12" i="3"/>
  <c r="C30" i="3" s="1"/>
  <c r="E30" i="3"/>
  <c r="F12" i="3"/>
  <c r="F30" i="3" s="1"/>
  <c r="C8" i="2"/>
  <c r="C43" i="1"/>
  <c r="B43" i="1"/>
  <c r="C30" i="1"/>
  <c r="B30" i="1"/>
  <c r="C22" i="1"/>
  <c r="B22" i="1"/>
  <c r="B10" i="4" s="1"/>
  <c r="B13" i="1"/>
  <c r="F43" i="1"/>
  <c r="F30" i="1"/>
  <c r="F22" i="1"/>
  <c r="F10" i="4" s="1"/>
  <c r="F13" i="1"/>
  <c r="C10" i="4" l="1"/>
  <c r="D10" i="4"/>
  <c r="D23" i="1"/>
  <c r="D7" i="4" s="1"/>
  <c r="F23" i="1"/>
  <c r="F7" i="4" s="1"/>
  <c r="C14" i="2"/>
  <c r="C12" i="4" s="1"/>
  <c r="D44" i="1"/>
  <c r="D52" i="1" s="1"/>
  <c r="F56" i="1"/>
  <c r="D25" i="3"/>
  <c r="D27" i="3" s="1"/>
  <c r="D56" i="1"/>
  <c r="B56" i="1"/>
  <c r="C56" i="1"/>
  <c r="E25" i="3"/>
  <c r="E27" i="3" s="1"/>
  <c r="F44" i="1"/>
  <c r="F52" i="1" s="1"/>
  <c r="B44" i="1"/>
  <c r="B52" i="1" s="1"/>
  <c r="B23" i="1"/>
  <c r="B7" i="4" s="1"/>
  <c r="C25" i="3"/>
  <c r="C27" i="3" s="1"/>
  <c r="B25" i="3"/>
  <c r="B27" i="3" s="1"/>
  <c r="C44" i="1"/>
  <c r="C52" i="1" s="1"/>
  <c r="C23" i="1"/>
  <c r="F25" i="3"/>
  <c r="F27" i="3" s="1"/>
  <c r="C16" i="2" l="1"/>
  <c r="C19" i="2" s="1"/>
  <c r="C21" i="2" s="1"/>
  <c r="C25" i="2" s="1"/>
  <c r="D28" i="2"/>
  <c r="C7" i="4" l="1"/>
  <c r="C8" i="4"/>
  <c r="C11" i="4"/>
  <c r="C13" i="4"/>
  <c r="B28" i="2"/>
  <c r="E28" i="2"/>
  <c r="F28" i="2"/>
  <c r="C28" i="2"/>
</calcChain>
</file>

<file path=xl/sharedStrings.xml><?xml version="1.0" encoding="utf-8"?>
<sst xmlns="http://schemas.openxmlformats.org/spreadsheetml/2006/main" count="105" uniqueCount="82">
  <si>
    <t>Inventories</t>
  </si>
  <si>
    <t>Cash &amp; cash equivalents</t>
  </si>
  <si>
    <t>Retained earning</t>
  </si>
  <si>
    <t>Gross Profit</t>
  </si>
  <si>
    <t>Current tax</t>
  </si>
  <si>
    <t>Deferred tax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</si>
  <si>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</si>
  <si>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</si>
  <si>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</si>
  <si>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</si>
  <si>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</si>
  <si>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</si>
  <si>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</si>
  <si>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</si>
  <si>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</si>
  <si>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Intangible assets</t>
  </si>
  <si>
    <t>Advance, deposit &amp; prepayments</t>
  </si>
  <si>
    <t>Operating Profit</t>
  </si>
  <si>
    <t>Administrative &amp; General expenses</t>
  </si>
  <si>
    <t>Profit before Provision</t>
  </si>
  <si>
    <t>Provision for contribution to WPPF</t>
  </si>
  <si>
    <t>Revaluation Reserve</t>
  </si>
  <si>
    <t>Other operating expenses</t>
  </si>
  <si>
    <t>Finance costs</t>
  </si>
  <si>
    <t>Finance income</t>
  </si>
  <si>
    <t>lncome taxes paid</t>
  </si>
  <si>
    <t>Bank overdraft</t>
  </si>
  <si>
    <t>Intangible addition</t>
  </si>
  <si>
    <t>Securities Deposit</t>
  </si>
  <si>
    <t>Trade and other receivables</t>
  </si>
  <si>
    <t>Advance corporate income tax</t>
  </si>
  <si>
    <t xml:space="preserve">Trade and other payables </t>
  </si>
  <si>
    <t xml:space="preserve">Short term loan </t>
  </si>
  <si>
    <t>Unpaid dividend</t>
  </si>
  <si>
    <t>Liabilities for expenses</t>
  </si>
  <si>
    <t>provision for employees benefit</t>
  </si>
  <si>
    <t>Provision for corporateincome tax</t>
  </si>
  <si>
    <t>Marketing &amp; Selling expcnses</t>
  </si>
  <si>
    <t>Cash receipts from customers/sales</t>
  </si>
  <si>
    <t>Cash payment for cost and expenses</t>
  </si>
  <si>
    <t>WPP&amp;WF</t>
  </si>
  <si>
    <t>Purchase of fixed assets</t>
  </si>
  <si>
    <t>Bank overdraft &amp; short-term loan</t>
  </si>
  <si>
    <t xml:space="preserve">Divivend paid </t>
  </si>
  <si>
    <t>Current receivables</t>
  </si>
  <si>
    <t>Sonali Aansh Industries Limited</t>
  </si>
  <si>
    <t>Balance Sheet</t>
  </si>
  <si>
    <t>As at quarter end</t>
  </si>
  <si>
    <t>ASSETS</t>
  </si>
  <si>
    <t>NON CURRENT ASSETS</t>
  </si>
  <si>
    <t>Property, plant &amp; Equipment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</si>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</sst>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65" fontId="1" fillId="0" borderId="0" xfId="1" applyNumberFormat="1" applyFont="1"/>
    <xf numFmtId="3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5" fontId="0" fillId="0" borderId="0" xfId="0" applyNumberFormat="1"/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pane xSplit="1" ySplit="5" topLeftCell="D45" activePane="bottomRight" state="frozen"/>
      <selection pane="topRight" activeCell="B1" sqref="B1"/>
      <selection pane="bottomLeft" activeCell="A5" sqref="A5"/>
      <selection pane="bottomRight" activeCell="B57" sqref="B57:F57"/>
    </sheetView>
  </sheetViews>
  <sheetFormatPr defaultRowHeight="15" x14ac:dyDescent="0.25"/>
  <cols>
    <col min="1" max="1" width="37.42578125" bestFit="1" customWidth="1"/>
    <col min="2" max="2" width="16.140625" customWidth="1"/>
    <col min="3" max="3" width="17.5703125" customWidth="1"/>
    <col min="4" max="6" width="14.28515625" bestFit="1" customWidth="1"/>
  </cols>
  <sheetData>
    <row r="1" spans="1:7" x14ac:dyDescent="0.25">
      <c r="A1" s="1" t="s">
        <v>45</v>
      </c>
    </row>
    <row r="2" spans="1:7" ht="15.75" x14ac:dyDescent="0.25">
      <c r="A2" s="16" t="s">
        <v>46</v>
      </c>
    </row>
    <row r="3" spans="1:7" ht="15.75" x14ac:dyDescent="0.25">
      <c r="A3" s="16" t="s">
        <v>47</v>
      </c>
    </row>
    <row r="4" spans="1:7" x14ac:dyDescent="0.25">
      <c r="B4" s="12" t="s">
        <v>12</v>
      </c>
      <c r="C4" s="12" t="s">
        <v>13</v>
      </c>
      <c r="D4" s="12" t="s">
        <v>12</v>
      </c>
      <c r="E4" s="12" t="s">
        <v>14</v>
      </c>
      <c r="F4" s="12" t="s">
        <v>13</v>
      </c>
    </row>
    <row r="5" spans="1:7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</row>
    <row r="6" spans="1:7" x14ac:dyDescent="0.25">
      <c r="A6" s="18" t="s">
        <v>48</v>
      </c>
      <c r="B6" s="5"/>
      <c r="C6" s="5"/>
      <c r="D6" s="5"/>
      <c r="E6" s="5"/>
      <c r="F6" s="5"/>
      <c r="G6" s="3"/>
    </row>
    <row r="7" spans="1:7" x14ac:dyDescent="0.25">
      <c r="A7" s="19" t="s">
        <v>49</v>
      </c>
      <c r="B7" s="5"/>
      <c r="C7" s="5"/>
      <c r="D7" s="5"/>
      <c r="E7" s="5"/>
      <c r="F7" s="5"/>
      <c r="G7" s="3"/>
    </row>
    <row r="8" spans="1:7" x14ac:dyDescent="0.25">
      <c r="A8" t="s">
        <v>50</v>
      </c>
      <c r="B8" s="5">
        <v>594146000</v>
      </c>
      <c r="C8" s="5">
        <v>593703000</v>
      </c>
      <c r="D8" s="5">
        <v>594452000</v>
      </c>
      <c r="E8" s="5"/>
      <c r="F8" s="5"/>
      <c r="G8" s="3"/>
    </row>
    <row r="9" spans="1:7" x14ac:dyDescent="0.25">
      <c r="A9" s="17" t="s">
        <v>27</v>
      </c>
      <c r="B9" s="5">
        <v>55976000</v>
      </c>
      <c r="C9" s="5">
        <v>55976000</v>
      </c>
      <c r="D9" s="5">
        <v>55976000</v>
      </c>
      <c r="E9" s="5"/>
      <c r="F9" s="5"/>
      <c r="G9" s="3"/>
    </row>
    <row r="10" spans="1:7" x14ac:dyDescent="0.25">
      <c r="A10" t="s">
        <v>28</v>
      </c>
      <c r="B10" s="5">
        <v>3140000</v>
      </c>
      <c r="C10" s="5">
        <v>3918000</v>
      </c>
      <c r="D10" s="5">
        <v>3918000</v>
      </c>
      <c r="E10" s="5"/>
      <c r="F10" s="5"/>
      <c r="G10" s="3"/>
    </row>
    <row r="11" spans="1:7" x14ac:dyDescent="0.25">
      <c r="A11" t="s">
        <v>15</v>
      </c>
      <c r="B11" s="5"/>
      <c r="C11" s="5"/>
      <c r="D11" s="5"/>
      <c r="E11" s="5"/>
      <c r="F11" s="5"/>
      <c r="G11" s="3"/>
    </row>
    <row r="12" spans="1:7" x14ac:dyDescent="0.25">
      <c r="A12" t="s">
        <v>16</v>
      </c>
      <c r="B12" s="5"/>
      <c r="C12" s="5"/>
      <c r="D12" s="5"/>
      <c r="E12" s="5"/>
      <c r="F12" s="5"/>
      <c r="G12" s="3"/>
    </row>
    <row r="13" spans="1:7" x14ac:dyDescent="0.25">
      <c r="A13" s="1"/>
      <c r="B13" s="6">
        <f>SUM(B8:B12)</f>
        <v>653262000</v>
      </c>
      <c r="C13" s="6">
        <f>SUM(C8:C12)</f>
        <v>653597000</v>
      </c>
      <c r="D13" s="6">
        <f>SUM(D8:D12)</f>
        <v>654346000</v>
      </c>
      <c r="E13" s="6">
        <f t="shared" ref="E13" si="0">SUM(E8:E12)</f>
        <v>0</v>
      </c>
      <c r="F13" s="6">
        <f>SUM(F8:F12)</f>
        <v>0</v>
      </c>
      <c r="G13" s="3"/>
    </row>
    <row r="14" spans="1:7" x14ac:dyDescent="0.25">
      <c r="A14" s="19" t="s">
        <v>51</v>
      </c>
      <c r="B14" s="5"/>
      <c r="C14" s="5"/>
      <c r="D14" s="5"/>
      <c r="E14" s="5"/>
      <c r="F14" s="5"/>
      <c r="G14" s="3"/>
    </row>
    <row r="15" spans="1:7" x14ac:dyDescent="0.25">
      <c r="A15" t="s">
        <v>0</v>
      </c>
      <c r="B15" s="5">
        <v>514173000</v>
      </c>
      <c r="C15" s="5">
        <v>585402000</v>
      </c>
      <c r="D15" s="5">
        <v>591811000</v>
      </c>
      <c r="E15" s="5"/>
      <c r="F15" s="5"/>
      <c r="G15" s="3"/>
    </row>
    <row r="16" spans="1:7" x14ac:dyDescent="0.25">
      <c r="A16" t="s">
        <v>29</v>
      </c>
      <c r="B16" s="5">
        <v>253741000</v>
      </c>
      <c r="C16" s="5">
        <v>260553000</v>
      </c>
      <c r="D16" s="5">
        <v>317395000</v>
      </c>
      <c r="E16" s="5"/>
      <c r="F16" s="5"/>
      <c r="G16" s="3"/>
    </row>
    <row r="17" spans="1:7" x14ac:dyDescent="0.25">
      <c r="A17" t="s">
        <v>44</v>
      </c>
      <c r="B17" s="5"/>
      <c r="C17" s="5"/>
      <c r="D17" s="5">
        <v>45233000</v>
      </c>
      <c r="E17" s="5"/>
      <c r="F17" s="5"/>
      <c r="G17" s="3"/>
    </row>
    <row r="18" spans="1:7" x14ac:dyDescent="0.25">
      <c r="A18" t="s">
        <v>30</v>
      </c>
      <c r="B18" s="5">
        <v>28945000</v>
      </c>
      <c r="C18" s="5">
        <v>50095000</v>
      </c>
      <c r="D18" s="5">
        <v>98102000</v>
      </c>
      <c r="E18" s="5"/>
      <c r="F18" s="5"/>
      <c r="G18" s="3"/>
    </row>
    <row r="19" spans="1:7" x14ac:dyDescent="0.25">
      <c r="A19" t="s">
        <v>1</v>
      </c>
      <c r="B19" s="5">
        <v>92824000</v>
      </c>
      <c r="C19" s="5">
        <v>96805000</v>
      </c>
      <c r="D19" s="5">
        <v>40917000</v>
      </c>
      <c r="E19" s="5"/>
      <c r="F19" s="5"/>
      <c r="G19" s="3"/>
    </row>
    <row r="20" spans="1:7" x14ac:dyDescent="0.25">
      <c r="B20" s="5">
        <v>3255000</v>
      </c>
      <c r="C20" s="5">
        <v>10085000</v>
      </c>
      <c r="D20" s="5"/>
      <c r="E20" s="5"/>
      <c r="F20" s="5"/>
      <c r="G20" s="3"/>
    </row>
    <row r="21" spans="1:7" x14ac:dyDescent="0.25">
      <c r="B21" s="5"/>
      <c r="C21" s="5"/>
      <c r="D21" s="5"/>
      <c r="E21" s="5"/>
      <c r="F21" s="5"/>
      <c r="G21" s="3"/>
    </row>
    <row r="22" spans="1:7" x14ac:dyDescent="0.25">
      <c r="A22" s="1"/>
      <c r="B22" s="6">
        <f>SUM(B15:B21)</f>
        <v>892938000</v>
      </c>
      <c r="C22" s="6">
        <f>SUM(C15:C21)</f>
        <v>1002940000</v>
      </c>
      <c r="D22" s="6">
        <f>SUM(D15:D21)</f>
        <v>1093458000</v>
      </c>
      <c r="E22" s="6">
        <f>SUM(E15:E21)</f>
        <v>0</v>
      </c>
      <c r="F22" s="6">
        <f>SUM(F15:F21)</f>
        <v>0</v>
      </c>
      <c r="G22" s="3"/>
    </row>
    <row r="23" spans="1:7" x14ac:dyDescent="0.25">
      <c r="A23" s="1"/>
      <c r="B23" s="6">
        <f>B13+B22</f>
        <v>1546200000</v>
      </c>
      <c r="C23" s="6">
        <f>C13+C22</f>
        <v>1656537000</v>
      </c>
      <c r="D23" s="6">
        <f>D13+D22</f>
        <v>1747804000</v>
      </c>
      <c r="E23" s="6">
        <f>E13+E22</f>
        <v>0</v>
      </c>
      <c r="F23" s="6">
        <f>F13+F22</f>
        <v>0</v>
      </c>
      <c r="G23" s="3"/>
    </row>
    <row r="24" spans="1:7" ht="15.75" x14ac:dyDescent="0.25">
      <c r="A24" s="20" t="s">
        <v>52</v>
      </c>
      <c r="B24" s="5"/>
      <c r="C24" s="5"/>
      <c r="D24" s="5"/>
      <c r="E24" s="5"/>
      <c r="F24" s="5"/>
      <c r="G24" s="3"/>
    </row>
    <row r="25" spans="1:7" ht="15.75" x14ac:dyDescent="0.25">
      <c r="A25" s="21" t="s">
        <v>53</v>
      </c>
      <c r="B25" s="5"/>
      <c r="C25" s="5"/>
      <c r="D25" s="5"/>
      <c r="E25" s="5"/>
      <c r="F25" s="5"/>
      <c r="G25" s="3"/>
    </row>
    <row r="26" spans="1:7" x14ac:dyDescent="0.25">
      <c r="A26" s="19" t="s">
        <v>54</v>
      </c>
      <c r="B26" s="5"/>
      <c r="C26" s="5"/>
      <c r="D26" s="5"/>
      <c r="E26" s="5"/>
      <c r="F26" s="5"/>
      <c r="G26" s="3"/>
    </row>
    <row r="27" spans="1:7" x14ac:dyDescent="0.25">
      <c r="B27" s="5"/>
      <c r="C27" s="5"/>
      <c r="D27" s="5"/>
      <c r="E27" s="5"/>
      <c r="F27" s="5"/>
      <c r="G27" s="3"/>
    </row>
    <row r="28" spans="1:7" x14ac:dyDescent="0.25">
      <c r="A28" s="2"/>
      <c r="B28" s="5"/>
      <c r="C28" s="5"/>
      <c r="D28" s="5"/>
      <c r="E28" s="5"/>
      <c r="F28" s="5"/>
      <c r="G28" s="3"/>
    </row>
    <row r="29" spans="1:7" x14ac:dyDescent="0.25">
      <c r="B29" s="5"/>
      <c r="C29" s="5"/>
      <c r="D29" s="5"/>
      <c r="E29" s="5"/>
      <c r="F29" s="5"/>
      <c r="G29" s="3"/>
    </row>
    <row r="30" spans="1:7" x14ac:dyDescent="0.25">
      <c r="A30" s="1"/>
      <c r="B30" s="6">
        <f>SUM(B27:B29)</f>
        <v>0</v>
      </c>
      <c r="C30" s="6">
        <f>SUM(C27:C29)</f>
        <v>0</v>
      </c>
      <c r="D30" s="6">
        <f>SUM(D27:D29)</f>
        <v>0</v>
      </c>
      <c r="E30" s="6">
        <f>SUM(E27:E29)</f>
        <v>0</v>
      </c>
      <c r="F30" s="6">
        <f>SUM(F27:F29)</f>
        <v>0</v>
      </c>
      <c r="G30" s="3"/>
    </row>
    <row r="31" spans="1:7" x14ac:dyDescent="0.25">
      <c r="A31" s="19" t="s">
        <v>55</v>
      </c>
      <c r="B31" s="5"/>
      <c r="C31" s="5"/>
      <c r="D31" s="5"/>
      <c r="E31" s="5"/>
      <c r="F31" s="5"/>
      <c r="G31" s="3"/>
    </row>
    <row r="32" spans="1:7" x14ac:dyDescent="0.25">
      <c r="A32" t="s">
        <v>31</v>
      </c>
      <c r="B32" s="5">
        <v>54072000</v>
      </c>
      <c r="C32" s="5">
        <v>93500000</v>
      </c>
      <c r="D32" s="5">
        <v>80966000</v>
      </c>
      <c r="E32" s="5"/>
      <c r="F32" s="5"/>
      <c r="G32" s="3"/>
    </row>
    <row r="33" spans="1:7" x14ac:dyDescent="0.25">
      <c r="A33" s="2" t="s">
        <v>26</v>
      </c>
      <c r="B33" s="5">
        <v>495927000</v>
      </c>
      <c r="C33" s="5">
        <v>584764000</v>
      </c>
      <c r="D33" s="5">
        <v>673579000</v>
      </c>
      <c r="E33" s="5"/>
      <c r="F33" s="5"/>
      <c r="G33" s="3"/>
    </row>
    <row r="34" spans="1:7" x14ac:dyDescent="0.25">
      <c r="A34" t="s">
        <v>32</v>
      </c>
      <c r="B34" s="5">
        <v>294201000</v>
      </c>
      <c r="C34" s="5">
        <v>277963000</v>
      </c>
      <c r="D34" s="5">
        <v>266863000</v>
      </c>
      <c r="E34" s="5"/>
      <c r="F34" s="5"/>
      <c r="G34" s="3"/>
    </row>
    <row r="35" spans="1:7" x14ac:dyDescent="0.25">
      <c r="A35" t="s">
        <v>33</v>
      </c>
      <c r="B35" s="5">
        <v>1642000</v>
      </c>
      <c r="C35" s="5">
        <v>3082000</v>
      </c>
      <c r="D35" s="5">
        <v>2534000</v>
      </c>
      <c r="E35" s="5"/>
      <c r="F35" s="5"/>
      <c r="G35" s="3"/>
    </row>
    <row r="36" spans="1:7" x14ac:dyDescent="0.25">
      <c r="A36" t="s">
        <v>34</v>
      </c>
      <c r="B36" s="5">
        <v>41577000</v>
      </c>
      <c r="C36" s="5">
        <v>36074000</v>
      </c>
      <c r="D36" s="5">
        <v>60299000</v>
      </c>
      <c r="E36" s="5"/>
      <c r="F36" s="5"/>
      <c r="G36" s="3"/>
    </row>
    <row r="37" spans="1:7" x14ac:dyDescent="0.25">
      <c r="A37" t="s">
        <v>35</v>
      </c>
      <c r="B37" s="5">
        <v>25054000</v>
      </c>
      <c r="C37" s="5">
        <v>27086000</v>
      </c>
      <c r="D37" s="5">
        <v>27925000</v>
      </c>
      <c r="E37" s="5"/>
      <c r="F37" s="5"/>
      <c r="G37" s="3"/>
    </row>
    <row r="38" spans="1:7" x14ac:dyDescent="0.25">
      <c r="A38" t="s">
        <v>36</v>
      </c>
      <c r="B38" s="5">
        <v>21544000</v>
      </c>
      <c r="C38" s="5">
        <v>21310000</v>
      </c>
      <c r="D38" s="5">
        <v>21204000</v>
      </c>
      <c r="E38" s="5"/>
      <c r="F38" s="5"/>
      <c r="G38" s="3"/>
    </row>
    <row r="39" spans="1:7" x14ac:dyDescent="0.25">
      <c r="B39" s="5"/>
      <c r="C39" s="5"/>
      <c r="D39" s="5"/>
      <c r="E39" s="5"/>
      <c r="F39" s="5"/>
      <c r="G39" s="3"/>
    </row>
    <row r="40" spans="1:7" x14ac:dyDescent="0.25">
      <c r="B40" s="5"/>
      <c r="C40" s="5"/>
      <c r="D40" s="5"/>
      <c r="E40" s="5"/>
      <c r="F40" s="5"/>
      <c r="G40" s="3"/>
    </row>
    <row r="41" spans="1:7" x14ac:dyDescent="0.25">
      <c r="B41" s="5"/>
      <c r="C41" s="5"/>
      <c r="D41" s="15"/>
      <c r="E41" s="5"/>
      <c r="F41" s="5"/>
      <c r="G41" s="3"/>
    </row>
    <row r="42" spans="1:7" x14ac:dyDescent="0.25">
      <c r="B42" s="5"/>
      <c r="C42" s="5"/>
      <c r="D42" s="5"/>
      <c r="E42" s="5"/>
      <c r="F42" s="5"/>
      <c r="G42" s="3"/>
    </row>
    <row r="43" spans="1:7" x14ac:dyDescent="0.25">
      <c r="A43" s="6"/>
      <c r="B43" s="6">
        <f>SUM(B32:B42)</f>
        <v>934017000</v>
      </c>
      <c r="C43" s="6">
        <f t="shared" ref="C43:E43" si="1">SUM(C32:C42)</f>
        <v>1043779000</v>
      </c>
      <c r="D43" s="6">
        <f>SUM(D32:D42)</f>
        <v>1133370000</v>
      </c>
      <c r="E43" s="6">
        <f t="shared" si="1"/>
        <v>0</v>
      </c>
      <c r="F43" s="6">
        <f>SUM(F32:F42)</f>
        <v>0</v>
      </c>
      <c r="G43" s="3"/>
    </row>
    <row r="44" spans="1:7" x14ac:dyDescent="0.25">
      <c r="A44" s="1"/>
      <c r="B44" s="6">
        <f>B30+B43</f>
        <v>934017000</v>
      </c>
      <c r="C44" s="6">
        <f t="shared" ref="C44:E44" si="2">C30+C43</f>
        <v>1043779000</v>
      </c>
      <c r="D44" s="6">
        <f>D30+D43</f>
        <v>1133370000</v>
      </c>
      <c r="E44" s="6">
        <f t="shared" si="2"/>
        <v>0</v>
      </c>
      <c r="F44" s="6">
        <f>F30+F43</f>
        <v>0</v>
      </c>
      <c r="G44" s="3"/>
    </row>
    <row r="45" spans="1:7" x14ac:dyDescent="0.25">
      <c r="A45" s="1"/>
      <c r="B45" s="6"/>
      <c r="C45" s="6"/>
      <c r="D45" s="6"/>
      <c r="E45" s="6"/>
      <c r="F45" s="6"/>
      <c r="G45" s="3"/>
    </row>
    <row r="46" spans="1:7" x14ac:dyDescent="0.25">
      <c r="A46" s="19" t="s">
        <v>56</v>
      </c>
      <c r="B46" s="5"/>
      <c r="C46" s="5"/>
      <c r="D46" s="5"/>
      <c r="E46" s="5"/>
      <c r="F46" s="5"/>
      <c r="G46" s="3"/>
    </row>
    <row r="47" spans="1:7" x14ac:dyDescent="0.25">
      <c r="A47" t="s">
        <v>11</v>
      </c>
      <c r="B47" s="5">
        <v>27120000</v>
      </c>
      <c r="C47" s="5">
        <v>27120000</v>
      </c>
      <c r="D47" s="5">
        <v>27120000</v>
      </c>
      <c r="E47" s="5"/>
      <c r="F47" s="5"/>
      <c r="G47" s="3"/>
    </row>
    <row r="48" spans="1:7" x14ac:dyDescent="0.25">
      <c r="A48" t="s">
        <v>21</v>
      </c>
      <c r="B48" s="5">
        <v>504311000</v>
      </c>
      <c r="C48" s="5">
        <v>504311000</v>
      </c>
      <c r="D48" s="5">
        <v>504311000</v>
      </c>
      <c r="E48" s="5"/>
      <c r="F48" s="5"/>
      <c r="G48" s="3"/>
    </row>
    <row r="49" spans="1:7" x14ac:dyDescent="0.25">
      <c r="A49" t="s">
        <v>2</v>
      </c>
      <c r="B49" s="5">
        <v>80752000</v>
      </c>
      <c r="C49" s="5">
        <v>81327000</v>
      </c>
      <c r="D49" s="5">
        <v>83003000</v>
      </c>
      <c r="E49" s="5"/>
      <c r="F49" s="5"/>
      <c r="G49" s="3"/>
    </row>
    <row r="50" spans="1:7" x14ac:dyDescent="0.25">
      <c r="A50" s="1"/>
      <c r="B50" s="6">
        <f>SUM(B47:B49)</f>
        <v>612183000</v>
      </c>
      <c r="C50" s="6">
        <f>SUM(C47:C49)</f>
        <v>612758000</v>
      </c>
      <c r="D50" s="6">
        <f>SUM(D47:D49)</f>
        <v>614434000</v>
      </c>
      <c r="E50" s="6">
        <f>SUM(E47:E49)</f>
        <v>0</v>
      </c>
      <c r="F50" s="6">
        <f>SUM(F47:F49)</f>
        <v>0</v>
      </c>
      <c r="G50" s="3"/>
    </row>
    <row r="51" spans="1:7" x14ac:dyDescent="0.25">
      <c r="A51" s="1"/>
      <c r="B51" s="6"/>
      <c r="C51" s="6"/>
      <c r="D51" s="6"/>
      <c r="E51" s="6"/>
      <c r="F51" s="6"/>
      <c r="G51" s="3"/>
    </row>
    <row r="52" spans="1:7" x14ac:dyDescent="0.25">
      <c r="A52" s="1"/>
      <c r="B52" s="6">
        <f>B50+B44</f>
        <v>1546200000</v>
      </c>
      <c r="C52" s="6">
        <f>C50+C44</f>
        <v>1656537000</v>
      </c>
      <c r="D52" s="6">
        <f>D50+D44</f>
        <v>1747804000</v>
      </c>
      <c r="E52" s="6">
        <f>E50+E44</f>
        <v>0</v>
      </c>
      <c r="F52" s="6">
        <f>F50+F44</f>
        <v>0</v>
      </c>
      <c r="G52" s="3"/>
    </row>
    <row r="53" spans="1:7" x14ac:dyDescent="0.25">
      <c r="B53" s="5"/>
      <c r="C53" s="5"/>
      <c r="D53" s="5"/>
      <c r="E53" s="5"/>
      <c r="F53" s="5"/>
      <c r="G53" s="3"/>
    </row>
    <row r="56" spans="1:7" x14ac:dyDescent="0.25">
      <c r="A56" s="22" t="s">
        <v>57</v>
      </c>
      <c r="B56" s="7">
        <f>B50/(B47/10)</f>
        <v>225.73119469026548</v>
      </c>
      <c r="C56" s="7">
        <f>C50/(C47/10)</f>
        <v>225.94321533923303</v>
      </c>
      <c r="D56" s="7">
        <f>D50/(D47/10)</f>
        <v>226.56120943952803</v>
      </c>
      <c r="E56" s="7" t="e">
        <f>E50/(E47/10)</f>
        <v>#DIV/0!</v>
      </c>
      <c r="F56" s="7" t="e">
        <f>F50/(F47/10)</f>
        <v>#DIV/0!</v>
      </c>
    </row>
    <row r="57" spans="1:7" x14ac:dyDescent="0.25">
      <c r="A57" s="22" t="s">
        <v>58</v>
      </c>
      <c r="B57" s="23">
        <f>B47/10</f>
        <v>2712000</v>
      </c>
      <c r="C57" s="23">
        <f t="shared" ref="C57:F57" si="3">C47/10</f>
        <v>2712000</v>
      </c>
      <c r="D57" s="23">
        <f t="shared" si="3"/>
        <v>2712000</v>
      </c>
      <c r="E57" s="23">
        <f t="shared" si="3"/>
        <v>0</v>
      </c>
      <c r="F57" s="23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pane xSplit="1" ySplit="5" topLeftCell="B21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1" width="42.28515625" customWidth="1"/>
    <col min="2" max="2" width="15" bestFit="1" customWidth="1"/>
    <col min="3" max="3" width="14.28515625" bestFit="1" customWidth="1"/>
    <col min="4" max="4" width="15" bestFit="1" customWidth="1"/>
    <col min="5" max="5" width="15.140625" customWidth="1"/>
    <col min="6" max="6" width="14.28515625" bestFit="1" customWidth="1"/>
  </cols>
  <sheetData>
    <row r="1" spans="1:8" x14ac:dyDescent="0.25">
      <c r="A1" s="1" t="s">
        <v>45</v>
      </c>
    </row>
    <row r="2" spans="1:8" ht="15.75" x14ac:dyDescent="0.25">
      <c r="A2" s="16" t="s">
        <v>59</v>
      </c>
    </row>
    <row r="3" spans="1:8" ht="15.75" x14ac:dyDescent="0.25">
      <c r="A3" s="16" t="s">
        <v>47</v>
      </c>
    </row>
    <row r="4" spans="1:8" x14ac:dyDescent="0.25">
      <c r="B4" s="12" t="s">
        <v>12</v>
      </c>
      <c r="C4" s="12" t="s">
        <v>13</v>
      </c>
      <c r="D4" s="12" t="s">
        <v>12</v>
      </c>
      <c r="E4" s="12" t="s">
        <v>14</v>
      </c>
      <c r="F4" s="12" t="s">
        <v>13</v>
      </c>
      <c r="G4" s="1"/>
    </row>
    <row r="5" spans="1:8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"/>
    </row>
    <row r="6" spans="1:8" x14ac:dyDescent="0.25">
      <c r="A6" s="22" t="s">
        <v>60</v>
      </c>
      <c r="B6" s="5">
        <v>550034000</v>
      </c>
      <c r="C6" s="5">
        <v>292444000</v>
      </c>
      <c r="D6" s="5">
        <v>474538000</v>
      </c>
      <c r="E6" s="5"/>
      <c r="F6" s="5"/>
      <c r="G6" s="5"/>
    </row>
    <row r="7" spans="1:8" x14ac:dyDescent="0.25">
      <c r="A7" t="s">
        <v>61</v>
      </c>
      <c r="B7" s="5">
        <v>461809000</v>
      </c>
      <c r="C7" s="5">
        <v>234573000</v>
      </c>
      <c r="D7" s="5">
        <v>384497000</v>
      </c>
      <c r="E7" s="5"/>
      <c r="F7" s="5"/>
      <c r="G7" s="5"/>
    </row>
    <row r="8" spans="1:8" x14ac:dyDescent="0.25">
      <c r="A8" s="22" t="s">
        <v>3</v>
      </c>
      <c r="B8" s="6">
        <f>B6-B7</f>
        <v>88225000</v>
      </c>
      <c r="C8" s="6">
        <f>C6-C7</f>
        <v>57871000</v>
      </c>
      <c r="D8" s="6">
        <f>D6-D7</f>
        <v>90041000</v>
      </c>
      <c r="E8" s="6">
        <f t="shared" ref="E8:G8" si="0">E6-E7</f>
        <v>0</v>
      </c>
      <c r="F8" s="6">
        <f t="shared" si="0"/>
        <v>0</v>
      </c>
      <c r="G8" s="6">
        <f t="shared" si="0"/>
        <v>0</v>
      </c>
    </row>
    <row r="9" spans="1:8" s="2" customFormat="1" x14ac:dyDescent="0.25">
      <c r="A9" s="22" t="s">
        <v>62</v>
      </c>
      <c r="B9" s="14"/>
      <c r="C9" s="14"/>
      <c r="D9" s="14"/>
      <c r="E9" s="14"/>
      <c r="F9" s="14"/>
      <c r="G9" s="14"/>
    </row>
    <row r="10" spans="1:8" s="2" customFormat="1" x14ac:dyDescent="0.25">
      <c r="A10" s="2" t="s">
        <v>18</v>
      </c>
      <c r="B10" s="14">
        <v>10932000</v>
      </c>
      <c r="C10" s="14">
        <v>8114000</v>
      </c>
      <c r="D10" s="14">
        <v>11863000</v>
      </c>
      <c r="E10" s="14"/>
      <c r="F10" s="14"/>
      <c r="G10" s="14"/>
    </row>
    <row r="11" spans="1:8" s="2" customFormat="1" x14ac:dyDescent="0.25">
      <c r="A11" s="2" t="s">
        <v>37</v>
      </c>
      <c r="B11" s="14">
        <v>28293000</v>
      </c>
      <c r="C11" s="14">
        <v>18554000</v>
      </c>
      <c r="D11" s="14">
        <v>29474000</v>
      </c>
      <c r="E11" s="14"/>
      <c r="F11" s="14"/>
      <c r="G11" s="14"/>
    </row>
    <row r="12" spans="1:8" s="2" customFormat="1" x14ac:dyDescent="0.25">
      <c r="A12" s="2" t="s">
        <v>22</v>
      </c>
      <c r="B12" s="14"/>
      <c r="C12" s="14"/>
      <c r="D12" s="14"/>
      <c r="E12" s="14"/>
      <c r="F12" s="14"/>
      <c r="G12" s="14"/>
    </row>
    <row r="13" spans="1:8" s="1" customFormat="1" x14ac:dyDescent="0.25">
      <c r="B13" s="6">
        <f>SUM(B10:B12)</f>
        <v>39225000</v>
      </c>
      <c r="C13" s="6">
        <f>SUM(C10:C12)</f>
        <v>26668000</v>
      </c>
      <c r="D13" s="6">
        <f>SUM(D10:D12)</f>
        <v>41337000</v>
      </c>
      <c r="E13" s="6">
        <f t="shared" ref="E13:G13" si="1">SUM(E10:E12)</f>
        <v>0</v>
      </c>
      <c r="F13" s="6">
        <f t="shared" si="1"/>
        <v>0</v>
      </c>
      <c r="G13" s="6">
        <f t="shared" si="1"/>
        <v>0</v>
      </c>
    </row>
    <row r="14" spans="1:8" x14ac:dyDescent="0.25">
      <c r="A14" s="22" t="s">
        <v>17</v>
      </c>
      <c r="B14" s="6">
        <f>B8-B13</f>
        <v>49000000</v>
      </c>
      <c r="C14" s="6">
        <f>C8-C13</f>
        <v>31203000</v>
      </c>
      <c r="D14" s="6">
        <f>D8-D13</f>
        <v>48704000</v>
      </c>
      <c r="E14" s="6">
        <f t="shared" ref="E14:G14" si="2">E8-E13</f>
        <v>0</v>
      </c>
      <c r="F14" s="6">
        <f t="shared" si="2"/>
        <v>0</v>
      </c>
      <c r="G14" s="6">
        <f t="shared" si="2"/>
        <v>0</v>
      </c>
    </row>
    <row r="15" spans="1:8" s="2" customFormat="1" x14ac:dyDescent="0.25">
      <c r="B15" s="14"/>
      <c r="C15" s="14"/>
      <c r="D15" s="14"/>
      <c r="E15" s="14"/>
      <c r="F15" s="14"/>
      <c r="G15" s="14"/>
    </row>
    <row r="16" spans="1:8" s="1" customFormat="1" x14ac:dyDescent="0.25">
      <c r="A16" s="24" t="s">
        <v>63</v>
      </c>
      <c r="B16" s="6">
        <f>B14+B15</f>
        <v>49000000</v>
      </c>
      <c r="C16" s="6">
        <f>C14+C15</f>
        <v>31203000</v>
      </c>
      <c r="D16" s="6">
        <f>D14+D15</f>
        <v>48704000</v>
      </c>
      <c r="E16" s="6">
        <f t="shared" ref="E16:H16" si="3">E14+E15</f>
        <v>0</v>
      </c>
      <c r="F16" s="6">
        <f>F14-F15</f>
        <v>0</v>
      </c>
      <c r="G16" s="6">
        <f t="shared" si="3"/>
        <v>0</v>
      </c>
      <c r="H16" s="6">
        <f t="shared" si="3"/>
        <v>0</v>
      </c>
    </row>
    <row r="17" spans="1:8" x14ac:dyDescent="0.25">
      <c r="A17" t="s">
        <v>23</v>
      </c>
      <c r="B17" s="5">
        <v>45009000</v>
      </c>
      <c r="C17" s="5">
        <v>29213000</v>
      </c>
      <c r="D17" s="5">
        <v>45066000</v>
      </c>
      <c r="E17" s="5"/>
      <c r="F17" s="5"/>
      <c r="G17" s="5"/>
    </row>
    <row r="18" spans="1:8" x14ac:dyDescent="0.25">
      <c r="A18" t="s">
        <v>24</v>
      </c>
      <c r="B18" s="5"/>
      <c r="C18" s="5"/>
      <c r="D18" s="5"/>
      <c r="E18" s="5"/>
      <c r="F18" s="5"/>
      <c r="G18" s="5"/>
    </row>
    <row r="19" spans="1:8" s="1" customFormat="1" x14ac:dyDescent="0.25">
      <c r="A19" s="1" t="s">
        <v>19</v>
      </c>
      <c r="B19" s="6">
        <f>B16-B17+B18</f>
        <v>3991000</v>
      </c>
      <c r="C19" s="6">
        <f>C16-C17+C18</f>
        <v>1990000</v>
      </c>
      <c r="D19" s="6">
        <f>D16-D17+D18</f>
        <v>3638000</v>
      </c>
      <c r="E19" s="6">
        <f t="shared" ref="E19:G19" si="4">E16-E17+E18</f>
        <v>0</v>
      </c>
      <c r="F19" s="6">
        <f t="shared" si="4"/>
        <v>0</v>
      </c>
      <c r="G19" s="6">
        <f t="shared" si="4"/>
        <v>0</v>
      </c>
    </row>
    <row r="20" spans="1:8" x14ac:dyDescent="0.25">
      <c r="A20" t="s">
        <v>20</v>
      </c>
      <c r="B20" s="5">
        <v>190000</v>
      </c>
      <c r="C20" s="5">
        <v>94000</v>
      </c>
      <c r="D20" s="5">
        <v>173000</v>
      </c>
      <c r="E20" s="5"/>
      <c r="F20" s="5"/>
      <c r="G20" s="5"/>
    </row>
    <row r="21" spans="1:8" x14ac:dyDescent="0.25">
      <c r="A21" s="22" t="s">
        <v>64</v>
      </c>
      <c r="B21" s="6">
        <f>B19-B20</f>
        <v>3801000</v>
      </c>
      <c r="C21" s="6">
        <f>C19-C20</f>
        <v>1896000</v>
      </c>
      <c r="D21" s="6">
        <f>D19-D20</f>
        <v>3465000</v>
      </c>
      <c r="E21" s="6">
        <f t="shared" ref="E21:G21" si="5">E19-E20</f>
        <v>0</v>
      </c>
      <c r="F21" s="6">
        <f t="shared" si="5"/>
        <v>0</v>
      </c>
      <c r="G21" s="6">
        <f t="shared" si="5"/>
        <v>0</v>
      </c>
    </row>
    <row r="22" spans="1:8" x14ac:dyDescent="0.25">
      <c r="A22" s="19" t="s">
        <v>65</v>
      </c>
      <c r="B22" s="6">
        <v>570000</v>
      </c>
      <c r="C22" s="6">
        <f>SUM(C23:C24)</f>
        <v>-155000</v>
      </c>
      <c r="D22" s="6">
        <f>SUM(D23:D24)</f>
        <v>-262000</v>
      </c>
      <c r="E22" s="6">
        <f t="shared" ref="E22:G22" si="6">SUM(E23:E24)</f>
        <v>0</v>
      </c>
      <c r="F22" s="6">
        <f t="shared" si="6"/>
        <v>0</v>
      </c>
      <c r="G22" s="6">
        <f t="shared" si="6"/>
        <v>0</v>
      </c>
    </row>
    <row r="23" spans="1:8" x14ac:dyDescent="0.25">
      <c r="A23" t="s">
        <v>4</v>
      </c>
      <c r="B23" s="5"/>
      <c r="C23" s="5">
        <v>190000</v>
      </c>
      <c r="D23" s="5">
        <v>347000</v>
      </c>
      <c r="E23" s="5"/>
      <c r="F23" s="5"/>
      <c r="G23" s="5"/>
    </row>
    <row r="24" spans="1:8" x14ac:dyDescent="0.25">
      <c r="A24" t="s">
        <v>5</v>
      </c>
      <c r="B24" s="5"/>
      <c r="C24" s="5">
        <v>-345000</v>
      </c>
      <c r="D24" s="5">
        <v>-609000</v>
      </c>
      <c r="E24" s="5"/>
      <c r="F24" s="5"/>
      <c r="G24" s="5"/>
    </row>
    <row r="25" spans="1:8" x14ac:dyDescent="0.25">
      <c r="A25" s="22" t="s">
        <v>66</v>
      </c>
      <c r="B25" s="6">
        <f>B21-B22</f>
        <v>3231000</v>
      </c>
      <c r="C25" s="6">
        <f>C21-C22</f>
        <v>2051000</v>
      </c>
      <c r="D25" s="6">
        <f>D21-D22</f>
        <v>3727000</v>
      </c>
      <c r="E25" s="6">
        <f t="shared" ref="E25:G25" si="7">E21+E22</f>
        <v>0</v>
      </c>
      <c r="F25" s="6">
        <f t="shared" si="7"/>
        <v>0</v>
      </c>
      <c r="G25" s="6">
        <f t="shared" si="7"/>
        <v>0</v>
      </c>
      <c r="H25" s="6">
        <f t="shared" ref="H25" si="8">H21-H23-H24</f>
        <v>0</v>
      </c>
    </row>
    <row r="26" spans="1:8" x14ac:dyDescent="0.25">
      <c r="B26" s="5"/>
      <c r="C26" s="5"/>
      <c r="D26" s="5"/>
      <c r="E26" s="5"/>
      <c r="F26" s="5"/>
      <c r="G26" s="5"/>
    </row>
    <row r="27" spans="1:8" x14ac:dyDescent="0.25">
      <c r="B27" s="5"/>
      <c r="C27" s="5"/>
      <c r="D27" s="5"/>
      <c r="E27" s="5"/>
      <c r="F27" s="4"/>
      <c r="G27" s="5"/>
    </row>
    <row r="28" spans="1:8" x14ac:dyDescent="0.25">
      <c r="A28" s="22" t="s">
        <v>67</v>
      </c>
      <c r="B28" s="4">
        <f>B25/('1'!B47/10)</f>
        <v>1.1913716814159292</v>
      </c>
      <c r="C28" s="4">
        <f>C25/('1'!C47/10)</f>
        <v>0.75626843657817111</v>
      </c>
      <c r="D28" s="4">
        <f>D25/('1'!D47/10)</f>
        <v>1.3742625368731562</v>
      </c>
      <c r="E28" s="4" t="e">
        <f>E25/('1'!E47/10)</f>
        <v>#DIV/0!</v>
      </c>
      <c r="F28" s="4" t="e">
        <f>F25/('1'!F47/10)</f>
        <v>#DIV/0!</v>
      </c>
      <c r="G28" s="5"/>
    </row>
    <row r="29" spans="1:8" x14ac:dyDescent="0.25">
      <c r="A29" s="24" t="s">
        <v>68</v>
      </c>
      <c r="B29">
        <v>2712000</v>
      </c>
      <c r="C29">
        <v>2712000</v>
      </c>
      <c r="D29">
        <v>2712000</v>
      </c>
      <c r="E29">
        <v>0</v>
      </c>
      <c r="F2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xSplit="1" ySplit="5" topLeftCell="B27" activePane="bottomRight" state="frozen"/>
      <selection pane="topRight" activeCell="B1" sqref="B1"/>
      <selection pane="bottomLeft" activeCell="A4" sqref="A4"/>
      <selection pane="bottomRight" activeCell="C34" sqref="C34"/>
    </sheetView>
  </sheetViews>
  <sheetFormatPr defaultRowHeight="15" x14ac:dyDescent="0.25"/>
  <cols>
    <col min="1" max="1" width="43.28515625" customWidth="1"/>
    <col min="2" max="2" width="17" customWidth="1"/>
    <col min="3" max="3" width="15.42578125" customWidth="1"/>
    <col min="4" max="5" width="17.7109375" customWidth="1"/>
    <col min="6" max="6" width="17.140625" customWidth="1"/>
  </cols>
  <sheetData>
    <row r="1" spans="1:7" x14ac:dyDescent="0.25">
      <c r="A1" s="1" t="s">
        <v>45</v>
      </c>
    </row>
    <row r="2" spans="1:7" ht="15.75" x14ac:dyDescent="0.25">
      <c r="A2" s="16" t="s">
        <v>69</v>
      </c>
    </row>
    <row r="3" spans="1:7" ht="15.75" x14ac:dyDescent="0.25">
      <c r="A3" s="16" t="s">
        <v>47</v>
      </c>
    </row>
    <row r="4" spans="1:7" x14ac:dyDescent="0.25">
      <c r="B4" s="12" t="s">
        <v>12</v>
      </c>
      <c r="C4" s="12" t="s">
        <v>13</v>
      </c>
      <c r="D4" s="12" t="s">
        <v>12</v>
      </c>
      <c r="E4" s="12" t="s">
        <v>14</v>
      </c>
      <c r="F4" s="12" t="s">
        <v>13</v>
      </c>
    </row>
    <row r="5" spans="1:7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</row>
    <row r="6" spans="1:7" x14ac:dyDescent="0.25">
      <c r="A6" s="22" t="s">
        <v>70</v>
      </c>
      <c r="B6" s="5"/>
      <c r="C6" s="5"/>
      <c r="D6" s="5"/>
      <c r="E6" s="5"/>
      <c r="F6" s="5"/>
      <c r="G6" s="5"/>
    </row>
    <row r="7" spans="1:7" x14ac:dyDescent="0.25">
      <c r="A7" t="s">
        <v>38</v>
      </c>
      <c r="B7" s="5">
        <v>547778000</v>
      </c>
      <c r="C7" s="5">
        <v>251568000</v>
      </c>
      <c r="D7" s="5">
        <v>414437000</v>
      </c>
      <c r="E7" s="5"/>
      <c r="F7" s="5"/>
      <c r="G7" s="5"/>
    </row>
    <row r="8" spans="1:7" x14ac:dyDescent="0.25">
      <c r="A8" t="s">
        <v>39</v>
      </c>
      <c r="B8" s="5">
        <v>-512456000</v>
      </c>
      <c r="C8" s="5">
        <v>-361095000</v>
      </c>
      <c r="D8" s="5">
        <v>-565972000</v>
      </c>
      <c r="E8" s="5"/>
      <c r="F8" s="5"/>
      <c r="G8" s="5"/>
    </row>
    <row r="9" spans="1:7" x14ac:dyDescent="0.25">
      <c r="A9" t="s">
        <v>25</v>
      </c>
      <c r="B9" s="5">
        <v>-5676000</v>
      </c>
      <c r="C9" s="5">
        <v>-2112000</v>
      </c>
      <c r="D9" s="5">
        <v>-3409000</v>
      </c>
      <c r="E9" s="5"/>
      <c r="F9" s="5"/>
      <c r="G9" s="5"/>
    </row>
    <row r="10" spans="1:7" x14ac:dyDescent="0.25">
      <c r="A10" t="s">
        <v>40</v>
      </c>
      <c r="B10" s="5"/>
      <c r="C10" s="5">
        <v>0</v>
      </c>
      <c r="D10" s="5"/>
      <c r="E10" s="5"/>
      <c r="F10" s="5"/>
      <c r="G10" s="5"/>
    </row>
    <row r="11" spans="1:7" x14ac:dyDescent="0.25">
      <c r="B11" s="5"/>
      <c r="C11" s="5"/>
      <c r="D11" s="5"/>
      <c r="E11" s="5"/>
      <c r="F11" s="5"/>
      <c r="G11" s="5"/>
    </row>
    <row r="12" spans="1:7" x14ac:dyDescent="0.25">
      <c r="A12" s="1"/>
      <c r="B12" s="6">
        <f>SUM(B7:B11)</f>
        <v>29646000</v>
      </c>
      <c r="C12" s="6">
        <f t="shared" ref="C12:F12" si="0">SUM(C7:C11)</f>
        <v>-111639000</v>
      </c>
      <c r="D12" s="6">
        <f>SUM(D7:D11)</f>
        <v>-154944000</v>
      </c>
      <c r="E12" s="6">
        <f>SUM(E7:E11)</f>
        <v>0</v>
      </c>
      <c r="F12" s="6">
        <f t="shared" si="0"/>
        <v>0</v>
      </c>
      <c r="G12" s="5"/>
    </row>
    <row r="13" spans="1:7" x14ac:dyDescent="0.25">
      <c r="B13" s="5"/>
      <c r="C13" s="5"/>
      <c r="D13" s="5"/>
      <c r="E13" s="5"/>
      <c r="F13" s="5"/>
      <c r="G13" s="5"/>
    </row>
    <row r="14" spans="1:7" x14ac:dyDescent="0.25">
      <c r="A14" s="22" t="s">
        <v>71</v>
      </c>
      <c r="B14" s="5"/>
      <c r="C14" s="5"/>
      <c r="D14" s="5"/>
      <c r="E14" s="5"/>
      <c r="F14" s="5"/>
      <c r="G14" s="5"/>
    </row>
    <row r="15" spans="1:7" x14ac:dyDescent="0.25">
      <c r="A15" t="s">
        <v>41</v>
      </c>
      <c r="B15" s="5">
        <v>-7459000</v>
      </c>
      <c r="C15" s="5">
        <v>-3992000</v>
      </c>
      <c r="D15" s="5">
        <v>-7023000</v>
      </c>
      <c r="E15" s="5"/>
      <c r="F15" s="5"/>
      <c r="G15" s="5"/>
    </row>
    <row r="16" spans="1:7" x14ac:dyDescent="0.25">
      <c r="B16" s="5"/>
      <c r="C16" s="5"/>
      <c r="D16" s="5"/>
      <c r="E16" s="5"/>
      <c r="F16" s="5"/>
      <c r="G16" s="5"/>
    </row>
    <row r="17" spans="1:7" x14ac:dyDescent="0.25">
      <c r="A17" s="1"/>
      <c r="B17" s="6">
        <f>SUM(B15:B16)</f>
        <v>-7459000</v>
      </c>
      <c r="C17" s="6">
        <f>SUM(C15:C16)</f>
        <v>-3992000</v>
      </c>
      <c r="D17" s="6">
        <f>SUM(D15:D16)</f>
        <v>-7023000</v>
      </c>
      <c r="E17" s="6">
        <f>SUM(E15:E16)</f>
        <v>0</v>
      </c>
      <c r="F17" s="6">
        <f>SUM(F15:F16)</f>
        <v>0</v>
      </c>
      <c r="G17" s="5"/>
    </row>
    <row r="18" spans="1:7" x14ac:dyDescent="0.25">
      <c r="B18" s="5"/>
      <c r="C18" s="5"/>
      <c r="D18" s="5"/>
      <c r="E18" s="5"/>
      <c r="F18" s="5"/>
      <c r="G18" s="5"/>
    </row>
    <row r="19" spans="1:7" x14ac:dyDescent="0.25">
      <c r="A19" s="22" t="s">
        <v>72</v>
      </c>
      <c r="B19" s="5"/>
      <c r="C19" s="5"/>
      <c r="D19" s="5"/>
      <c r="E19" s="5"/>
      <c r="F19" s="5"/>
      <c r="G19" s="5"/>
    </row>
    <row r="20" spans="1:7" x14ac:dyDescent="0.25">
      <c r="A20" s="2" t="s">
        <v>42</v>
      </c>
      <c r="B20" s="5">
        <v>-21358000</v>
      </c>
      <c r="C20" s="5">
        <v>122853000</v>
      </c>
      <c r="D20" s="5">
        <v>200569000</v>
      </c>
      <c r="E20" s="5"/>
      <c r="F20" s="5"/>
      <c r="G20" s="5"/>
    </row>
    <row r="21" spans="1:7" x14ac:dyDescent="0.25">
      <c r="A21" s="2" t="s">
        <v>43</v>
      </c>
      <c r="B21" s="5">
        <v>-348000</v>
      </c>
      <c r="C21" s="5">
        <v>-1062000</v>
      </c>
      <c r="D21" s="5">
        <v>-1610000</v>
      </c>
      <c r="E21" s="5"/>
      <c r="F21" s="5"/>
      <c r="G21" s="5"/>
    </row>
    <row r="22" spans="1:7" x14ac:dyDescent="0.25">
      <c r="B22" s="5"/>
      <c r="C22" s="5"/>
      <c r="D22" s="5"/>
      <c r="E22" s="5"/>
      <c r="F22" s="5"/>
      <c r="G22" s="5"/>
    </row>
    <row r="23" spans="1:7" x14ac:dyDescent="0.25">
      <c r="A23" s="1"/>
      <c r="B23" s="6">
        <f>SUM(B20:B22)</f>
        <v>-21706000</v>
      </c>
      <c r="C23" s="6">
        <f>SUM(C20:C22)</f>
        <v>121791000</v>
      </c>
      <c r="D23" s="6">
        <f>SUM(D20:D22)</f>
        <v>198959000</v>
      </c>
      <c r="E23" s="6">
        <f>SUM(E22:E22)</f>
        <v>0</v>
      </c>
      <c r="F23" s="6">
        <f>SUM(F22:F22)</f>
        <v>0</v>
      </c>
      <c r="G23" s="5"/>
    </row>
    <row r="24" spans="1:7" x14ac:dyDescent="0.25">
      <c r="A24" s="24" t="s">
        <v>76</v>
      </c>
      <c r="B24" s="6"/>
      <c r="C24" s="6"/>
      <c r="D24" s="6"/>
      <c r="E24" s="6"/>
      <c r="F24" s="6"/>
      <c r="G24" s="5"/>
    </row>
    <row r="25" spans="1:7" x14ac:dyDescent="0.25">
      <c r="A25" s="1" t="s">
        <v>73</v>
      </c>
      <c r="B25" s="6">
        <f>B12+B17+B23</f>
        <v>481000</v>
      </c>
      <c r="C25" s="6">
        <f>C12+C17+C23</f>
        <v>6160000</v>
      </c>
      <c r="D25" s="6">
        <f>D12+D17+D23</f>
        <v>36992000</v>
      </c>
      <c r="E25" s="6">
        <f>E12+E17+E23</f>
        <v>0</v>
      </c>
      <c r="F25" s="6">
        <f>F12+F17+F23</f>
        <v>0</v>
      </c>
      <c r="G25" s="5"/>
    </row>
    <row r="26" spans="1:7" x14ac:dyDescent="0.25">
      <c r="A26" s="24" t="s">
        <v>74</v>
      </c>
      <c r="B26" s="5">
        <v>2774000</v>
      </c>
      <c r="C26" s="5">
        <v>3925000</v>
      </c>
      <c r="D26" s="5">
        <v>3925000</v>
      </c>
      <c r="E26" s="5"/>
      <c r="F26" s="5"/>
      <c r="G26" s="5"/>
    </row>
    <row r="27" spans="1:7" x14ac:dyDescent="0.25">
      <c r="A27" s="22" t="s">
        <v>75</v>
      </c>
      <c r="B27" s="6">
        <f>SUM(B25:B26)+1</f>
        <v>3255001</v>
      </c>
      <c r="C27" s="6">
        <f t="shared" ref="C27:F27" si="1">SUM(C25:C26)</f>
        <v>10085000</v>
      </c>
      <c r="D27" s="6">
        <f>SUM(D25:D26)</f>
        <v>40917000</v>
      </c>
      <c r="E27" s="6">
        <f t="shared" si="1"/>
        <v>0</v>
      </c>
      <c r="F27" s="6">
        <f t="shared" si="1"/>
        <v>0</v>
      </c>
      <c r="G27" s="5"/>
    </row>
    <row r="28" spans="1:7" x14ac:dyDescent="0.25">
      <c r="B28" s="5"/>
      <c r="C28" s="5"/>
      <c r="D28" s="5"/>
      <c r="E28" s="5"/>
      <c r="F28" s="5"/>
      <c r="G28" s="5"/>
    </row>
    <row r="30" spans="1:7" x14ac:dyDescent="0.25">
      <c r="A30" s="22" t="s">
        <v>77</v>
      </c>
      <c r="B30" s="8">
        <f>B12/('1'!B47/10)</f>
        <v>10.93141592920354</v>
      </c>
      <c r="C30" s="8">
        <f>C12/('1'!C47/10)</f>
        <v>-41.164823008849559</v>
      </c>
      <c r="D30" s="8">
        <f>D12/('1'!D47/10)</f>
        <v>-57.13274336283186</v>
      </c>
      <c r="E30" s="8" t="e">
        <f>E12/('1'!E47/10)</f>
        <v>#DIV/0!</v>
      </c>
      <c r="F30" s="8" t="e">
        <f>F12/('1'!F47/10)</f>
        <v>#DIV/0!</v>
      </c>
    </row>
    <row r="31" spans="1:7" x14ac:dyDescent="0.25">
      <c r="A31" s="22" t="s">
        <v>78</v>
      </c>
      <c r="B31">
        <v>2712000</v>
      </c>
      <c r="C31">
        <v>2712000</v>
      </c>
      <c r="D31">
        <v>2712000</v>
      </c>
      <c r="E31">
        <v>0</v>
      </c>
      <c r="F3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7" sqref="A7:A13"/>
    </sheetView>
  </sheetViews>
  <sheetFormatPr defaultRowHeight="15" x14ac:dyDescent="0.25"/>
  <cols>
    <col min="1" max="1" width="16.5703125" bestFit="1" customWidth="1"/>
    <col min="2" max="2" width="14.7109375" customWidth="1"/>
    <col min="3" max="3" width="18.28515625" customWidth="1"/>
    <col min="4" max="4" width="18" customWidth="1"/>
    <col min="5" max="5" width="20" customWidth="1"/>
    <col min="6" max="6" width="15.7109375" customWidth="1"/>
  </cols>
  <sheetData>
    <row r="1" spans="1:6" x14ac:dyDescent="0.25">
      <c r="A1" s="1" t="s">
        <v>45</v>
      </c>
    </row>
    <row r="2" spans="1:6" x14ac:dyDescent="0.25">
      <c r="A2" s="1" t="s">
        <v>9</v>
      </c>
    </row>
    <row r="3" spans="1:6" ht="15.75" x14ac:dyDescent="0.25">
      <c r="A3" s="16" t="s">
        <v>47</v>
      </c>
    </row>
    <row r="5" spans="1:6" x14ac:dyDescent="0.25">
      <c r="B5" s="10" t="s">
        <v>13</v>
      </c>
      <c r="C5" s="10" t="s">
        <v>12</v>
      </c>
      <c r="D5" s="10" t="s">
        <v>14</v>
      </c>
      <c r="E5" s="10" t="s">
        <v>13</v>
      </c>
      <c r="F5" s="10" t="s">
        <v>12</v>
      </c>
    </row>
    <row r="6" spans="1:6" x14ac:dyDescent="0.25">
      <c r="B6" s="11">
        <v>43099</v>
      </c>
      <c r="C6" s="11">
        <v>42825</v>
      </c>
      <c r="D6" s="11">
        <v>43373</v>
      </c>
      <c r="E6" s="11">
        <v>43465</v>
      </c>
      <c r="F6" s="11">
        <v>43190</v>
      </c>
    </row>
    <row r="7" spans="1:6" x14ac:dyDescent="0.25">
      <c r="A7" s="2" t="s">
        <v>79</v>
      </c>
      <c r="B7" s="9">
        <f>'2'!B25/'1'!B23</f>
        <v>2.089639115250291E-3</v>
      </c>
      <c r="C7" s="9">
        <f>'2'!C25/'1'!C23</f>
        <v>1.2381250765905018E-3</v>
      </c>
      <c r="D7" s="9">
        <f>'2'!D25/'1'!D23</f>
        <v>2.132390130701154E-3</v>
      </c>
      <c r="E7" s="9" t="e">
        <f>'2'!E25/'1'!E23</f>
        <v>#DIV/0!</v>
      </c>
      <c r="F7" s="9" t="e">
        <f>'2'!F25/'1'!F23</f>
        <v>#DIV/0!</v>
      </c>
    </row>
    <row r="8" spans="1:6" x14ac:dyDescent="0.25">
      <c r="A8" s="2" t="s">
        <v>80</v>
      </c>
      <c r="B8" s="9">
        <f>'2'!B25/'1'!B50</f>
        <v>5.2778335889758455E-3</v>
      </c>
      <c r="C8" s="9">
        <f>'2'!C25/'1'!C50</f>
        <v>3.3471615221669893E-3</v>
      </c>
      <c r="D8" s="9">
        <f>'2'!D25/'1'!D50</f>
        <v>6.0657450596809425E-3</v>
      </c>
      <c r="E8" s="9" t="e">
        <f>'2'!E25/'1'!E50</f>
        <v>#DIV/0!</v>
      </c>
      <c r="F8" s="9" t="e">
        <f>'2'!F25/'1'!F50</f>
        <v>#DIV/0!</v>
      </c>
    </row>
    <row r="9" spans="1:6" x14ac:dyDescent="0.25">
      <c r="A9" s="2" t="s">
        <v>6</v>
      </c>
      <c r="B9" s="9">
        <f>'1'!B27/'1'!B50</f>
        <v>0</v>
      </c>
      <c r="C9" s="9">
        <f>'1'!C27/'1'!C50</f>
        <v>0</v>
      </c>
      <c r="D9" s="9">
        <f>'1'!D27/'1'!D50</f>
        <v>0</v>
      </c>
      <c r="E9" s="9" t="e">
        <f>'1'!E27/'1'!E50</f>
        <v>#DIV/0!</v>
      </c>
      <c r="F9" s="9" t="e">
        <f>'1'!F27/'1'!F50</f>
        <v>#DIV/0!</v>
      </c>
    </row>
    <row r="10" spans="1:6" x14ac:dyDescent="0.25">
      <c r="A10" s="2" t="s">
        <v>7</v>
      </c>
      <c r="B10" s="8">
        <f>'1'!B22/'1'!B43</f>
        <v>0.9560190017954705</v>
      </c>
      <c r="C10" s="8">
        <f>'1'!C22/'1'!C43</f>
        <v>0.96087390146764784</v>
      </c>
      <c r="D10" s="8">
        <f>'1'!D22/'1'!D43</f>
        <v>0.96478466873130575</v>
      </c>
      <c r="E10" s="8" t="e">
        <f>'1'!E22/'1'!E43</f>
        <v>#DIV/0!</v>
      </c>
      <c r="F10" s="8" t="e">
        <f>'1'!F22/'1'!F43</f>
        <v>#DIV/0!</v>
      </c>
    </row>
    <row r="11" spans="1:6" x14ac:dyDescent="0.25">
      <c r="A11" s="2" t="s">
        <v>10</v>
      </c>
      <c r="B11" s="9">
        <f>'2'!B25/'2'!B6</f>
        <v>5.8741823232745611E-3</v>
      </c>
      <c r="C11" s="9">
        <f>'2'!C25/'2'!C6</f>
        <v>7.0133085308640283E-3</v>
      </c>
      <c r="D11" s="9">
        <f>'2'!D25/'2'!D6</f>
        <v>7.8539547939258814E-3</v>
      </c>
      <c r="E11" s="9" t="e">
        <f>'2'!E25/'2'!E6</f>
        <v>#DIV/0!</v>
      </c>
      <c r="F11" s="9" t="e">
        <f>'2'!F25/'2'!F6</f>
        <v>#DIV/0!</v>
      </c>
    </row>
    <row r="12" spans="1:6" x14ac:dyDescent="0.25">
      <c r="A12" t="s">
        <v>8</v>
      </c>
      <c r="B12" s="9">
        <f>'2'!B14/'2'!B6</f>
        <v>8.9085401993331315E-2</v>
      </c>
      <c r="C12" s="9">
        <f>'2'!C14/'2'!C6</f>
        <v>0.10669735060387629</v>
      </c>
      <c r="D12" s="9">
        <f>'2'!D14/'2'!D6</f>
        <v>0.10263456245864398</v>
      </c>
      <c r="E12" s="9" t="e">
        <f>'2'!E14/'2'!E6</f>
        <v>#DIV/0!</v>
      </c>
      <c r="F12" s="9" t="e">
        <f>'2'!F14/'2'!F6</f>
        <v>#DIV/0!</v>
      </c>
    </row>
    <row r="13" spans="1:6" x14ac:dyDescent="0.25">
      <c r="A13" s="2" t="s">
        <v>81</v>
      </c>
      <c r="B13" s="9">
        <f>'2'!B25/('1'!B27+'1'!B50)</f>
        <v>5.2778335889758455E-3</v>
      </c>
      <c r="C13" s="9">
        <f>'2'!C25/('1'!C27+'1'!C50)</f>
        <v>3.3471615221669893E-3</v>
      </c>
      <c r="D13" s="9">
        <f>'2'!D25/('1'!D27+'1'!D50)</f>
        <v>6.0657450596809425E-3</v>
      </c>
      <c r="E13" s="9" t="e">
        <f>'2'!E25/('1'!E27+'1'!E50)</f>
        <v>#DIV/0!</v>
      </c>
      <c r="F13" s="9" t="e">
        <f>'2'!F25/('1'!F27+'1'!F50)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2020-04-11T15:40:39Z</dcterms:modified>
</cp:coreProperties>
</file>