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extile\Quarterly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s" sheetId="4" r:id="rId4"/>
  </sheets>
  <calcPr calcId="162913"/>
  <extLst>
    <ext uri="GoogleSheetsCustomDataVersion1">
      <go:sheetsCustomData xmlns:go="http://customooxmlschemas.google.com/" r:id="rId8" roundtripDataSignature="AMtx7mi/PSzfqo9p0HkiTdZd9eqL2dpIsw=="/>
    </ext>
  </extLst>
</workbook>
</file>

<file path=xl/calcChain.xml><?xml version="1.0" encoding="utf-8"?>
<calcChain xmlns="http://schemas.openxmlformats.org/spreadsheetml/2006/main">
  <c r="F9" i="4" l="1"/>
  <c r="C9" i="4"/>
  <c r="B9" i="4"/>
  <c r="D8" i="4"/>
  <c r="C8" i="4"/>
  <c r="H33" i="3"/>
  <c r="E33" i="3"/>
  <c r="D33" i="3"/>
  <c r="F27" i="3"/>
  <c r="F30" i="3" s="1"/>
  <c r="B27" i="3"/>
  <c r="B30" i="3" s="1"/>
  <c r="H25" i="3"/>
  <c r="G25" i="3"/>
  <c r="F25" i="3"/>
  <c r="E25" i="3"/>
  <c r="D25" i="3"/>
  <c r="C25" i="3"/>
  <c r="B25" i="3"/>
  <c r="H19" i="3"/>
  <c r="G19" i="3"/>
  <c r="F19" i="3"/>
  <c r="E19" i="3"/>
  <c r="D19" i="3"/>
  <c r="C19" i="3"/>
  <c r="B19" i="3"/>
  <c r="H13" i="3"/>
  <c r="H27" i="3" s="1"/>
  <c r="H30" i="3" s="1"/>
  <c r="G13" i="3"/>
  <c r="G33" i="3" s="1"/>
  <c r="F13" i="3"/>
  <c r="F33" i="3" s="1"/>
  <c r="E13" i="3"/>
  <c r="E27" i="3" s="1"/>
  <c r="E30" i="3" s="1"/>
  <c r="D13" i="3"/>
  <c r="D27" i="3" s="1"/>
  <c r="D30" i="3" s="1"/>
  <c r="C13" i="3"/>
  <c r="C33" i="3" s="1"/>
  <c r="B13" i="3"/>
  <c r="B33" i="3" s="1"/>
  <c r="H32" i="2"/>
  <c r="G32" i="2"/>
  <c r="F32" i="2"/>
  <c r="E32" i="2"/>
  <c r="D32" i="2"/>
  <c r="C32" i="2"/>
  <c r="B32" i="2"/>
  <c r="H25" i="2"/>
  <c r="G25" i="2"/>
  <c r="F25" i="2"/>
  <c r="E25" i="2"/>
  <c r="D25" i="2"/>
  <c r="C25" i="2"/>
  <c r="B25" i="2"/>
  <c r="E22" i="2"/>
  <c r="E24" i="2" s="1"/>
  <c r="E28" i="2" s="1"/>
  <c r="H17" i="2"/>
  <c r="H22" i="2" s="1"/>
  <c r="H24" i="2" s="1"/>
  <c r="H28" i="2" s="1"/>
  <c r="H31" i="2" s="1"/>
  <c r="E17" i="2"/>
  <c r="D17" i="2"/>
  <c r="D22" i="2" s="1"/>
  <c r="H12" i="2"/>
  <c r="G12" i="2"/>
  <c r="F12" i="2"/>
  <c r="E12" i="2"/>
  <c r="D12" i="2"/>
  <c r="C12" i="2"/>
  <c r="B12" i="2"/>
  <c r="H10" i="2"/>
  <c r="G10" i="2"/>
  <c r="G17" i="2" s="1"/>
  <c r="G22" i="2" s="1"/>
  <c r="G24" i="2" s="1"/>
  <c r="G28" i="2" s="1"/>
  <c r="G31" i="2" s="1"/>
  <c r="F10" i="2"/>
  <c r="F17" i="2" s="1"/>
  <c r="F22" i="2" s="1"/>
  <c r="E10" i="2"/>
  <c r="D10" i="2"/>
  <c r="C10" i="2"/>
  <c r="C17" i="2" s="1"/>
  <c r="C22" i="2" s="1"/>
  <c r="B10" i="2"/>
  <c r="B17" i="2" s="1"/>
  <c r="B22" i="2" s="1"/>
  <c r="H47" i="1"/>
  <c r="G47" i="1"/>
  <c r="F47" i="1"/>
  <c r="E47" i="1"/>
  <c r="D47" i="1"/>
  <c r="C47" i="1"/>
  <c r="B47" i="1"/>
  <c r="H46" i="1"/>
  <c r="E46" i="1"/>
  <c r="D46" i="1"/>
  <c r="H43" i="1"/>
  <c r="G43" i="1"/>
  <c r="G46" i="1" s="1"/>
  <c r="F43" i="1"/>
  <c r="F8" i="4" s="1"/>
  <c r="E43" i="1"/>
  <c r="E8" i="4" s="1"/>
  <c r="D43" i="1"/>
  <c r="C43" i="1"/>
  <c r="C46" i="1" s="1"/>
  <c r="B43" i="1"/>
  <c r="B8" i="4" s="1"/>
  <c r="F36" i="1"/>
  <c r="E36" i="1"/>
  <c r="B36" i="1"/>
  <c r="H35" i="1"/>
  <c r="G35" i="1"/>
  <c r="F35" i="1"/>
  <c r="E35" i="1"/>
  <c r="D35" i="1"/>
  <c r="C35" i="1"/>
  <c r="B35" i="1"/>
  <c r="H27" i="1"/>
  <c r="H36" i="1" s="1"/>
  <c r="H44" i="1" s="1"/>
  <c r="G27" i="1"/>
  <c r="G36" i="1" s="1"/>
  <c r="G44" i="1" s="1"/>
  <c r="F27" i="1"/>
  <c r="E27" i="1"/>
  <c r="D27" i="1"/>
  <c r="D36" i="1" s="1"/>
  <c r="D44" i="1" s="1"/>
  <c r="C27" i="1"/>
  <c r="C36" i="1" s="1"/>
  <c r="C44" i="1" s="1"/>
  <c r="B27" i="1"/>
  <c r="G19" i="1"/>
  <c r="F19" i="1"/>
  <c r="C19" i="1"/>
  <c r="B19" i="1"/>
  <c r="H18" i="1"/>
  <c r="G18" i="1"/>
  <c r="F18" i="1"/>
  <c r="E18" i="1"/>
  <c r="E9" i="4" s="1"/>
  <c r="D18" i="1"/>
  <c r="D9" i="4" s="1"/>
  <c r="C18" i="1"/>
  <c r="B18" i="1"/>
  <c r="H10" i="1"/>
  <c r="H19" i="1" s="1"/>
  <c r="G10" i="1"/>
  <c r="F10" i="1"/>
  <c r="E10" i="1"/>
  <c r="E19" i="1" s="1"/>
  <c r="D10" i="1"/>
  <c r="D19" i="1" s="1"/>
  <c r="C10" i="1"/>
  <c r="B10" i="1"/>
  <c r="C11" i="4" l="1"/>
  <c r="C24" i="2"/>
  <c r="C28" i="2" s="1"/>
  <c r="E6" i="4"/>
  <c r="E12" i="4"/>
  <c r="E7" i="4"/>
  <c r="E10" i="4"/>
  <c r="E31" i="2"/>
  <c r="B11" i="4"/>
  <c r="B24" i="2"/>
  <c r="B28" i="2" s="1"/>
  <c r="F24" i="2"/>
  <c r="F28" i="2" s="1"/>
  <c r="F11" i="4"/>
  <c r="D11" i="4"/>
  <c r="D24" i="2"/>
  <c r="D28" i="2" s="1"/>
  <c r="C27" i="3"/>
  <c r="C30" i="3" s="1"/>
  <c r="E44" i="1"/>
  <c r="B46" i="1"/>
  <c r="F46" i="1"/>
  <c r="G27" i="3"/>
  <c r="G30" i="3" s="1"/>
  <c r="E11" i="4"/>
  <c r="B44" i="1"/>
  <c r="F44" i="1"/>
  <c r="F12" i="4" l="1"/>
  <c r="F6" i="4"/>
  <c r="F31" i="2"/>
  <c r="F7" i="4"/>
  <c r="F10" i="4"/>
  <c r="C7" i="4"/>
  <c r="C10" i="4"/>
  <c r="C6" i="4"/>
  <c r="C31" i="2"/>
  <c r="C12" i="4"/>
  <c r="D10" i="4"/>
  <c r="D6" i="4"/>
  <c r="D31" i="2"/>
  <c r="D7" i="4"/>
  <c r="D12" i="4"/>
  <c r="B12" i="4"/>
  <c r="B10" i="4"/>
  <c r="B31" i="2"/>
  <c r="B7" i="4"/>
  <c r="B6" i="4"/>
</calcChain>
</file>

<file path=xl/comments1.xml><?xml version="1.0" encoding="utf-8"?>
<comments xmlns="http://schemas.openxmlformats.org/spreadsheetml/2006/main">
  <authors>
    <author/>
  </authors>
  <commentList>
    <comment ref="E19" authorId="0" shapeId="0">
      <text>
        <r>
          <rPr>
            <sz val="11"/>
            <color theme="1"/>
            <rFont val="Arial"/>
          </rPr>
          <t>======
ID#AAAAI8iq5ew
Sunny    (2020-02-13 07:32:38)
is not same with the given value</t>
        </r>
      </text>
    </comment>
    <comment ref="F19" authorId="0" shapeId="0">
      <text>
        <r>
          <rPr>
            <sz val="11"/>
            <color theme="1"/>
            <rFont val="Arial"/>
          </rPr>
          <t>======
ID#AAAAI8iq5e0
Sunny    (2020-02-13 07:32:38)
is not same with the given value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THhp37qAY5YFFbIEREZaSGViTrw=="/>
    </ext>
  </extLst>
</comments>
</file>

<file path=xl/sharedStrings.xml><?xml version="1.0" encoding="utf-8"?>
<sst xmlns="http://schemas.openxmlformats.org/spreadsheetml/2006/main" count="116" uniqueCount="93">
  <si>
    <t>SONARGAON TEXTILES LIMITED</t>
  </si>
  <si>
    <t>SONAGAON TEXTILES LIMITED</t>
  </si>
  <si>
    <t>Balance Sheet</t>
  </si>
  <si>
    <t>As at quarter end</t>
  </si>
  <si>
    <t>Income Statement</t>
  </si>
  <si>
    <t>Quarter 2</t>
  </si>
  <si>
    <t>Quarter 3</t>
  </si>
  <si>
    <t>Quarter 1</t>
  </si>
  <si>
    <t>Net Revenues</t>
  </si>
  <si>
    <t>Cash Flow Statement</t>
  </si>
  <si>
    <t>Net Cash Flows - Operating Activities</t>
  </si>
  <si>
    <t>ASSETS</t>
  </si>
  <si>
    <t>Cash received from customers &amp; other</t>
  </si>
  <si>
    <t>NON CURRENT ASSETS</t>
  </si>
  <si>
    <t>Cost of goods sold</t>
  </si>
  <si>
    <t>Cash paid to suppliers &amp; employees</t>
  </si>
  <si>
    <t>Gross Profit</t>
  </si>
  <si>
    <t>Property, plant &amp; equipment</t>
  </si>
  <si>
    <t>Collection from non-operating income</t>
  </si>
  <si>
    <t>Interest Paid</t>
  </si>
  <si>
    <t>Income tax Paid</t>
  </si>
  <si>
    <t>Operating Incomes/Expenses</t>
  </si>
  <si>
    <t>Adminstrative Expenses</t>
  </si>
  <si>
    <t>CURRENT ASSETS</t>
  </si>
  <si>
    <t>Inventories</t>
  </si>
  <si>
    <t>Trade &amp; other receivables</t>
  </si>
  <si>
    <t>Advances,deposit and repayments</t>
  </si>
  <si>
    <t>Net Cash Flows - Investment Activities</t>
  </si>
  <si>
    <t>Investment in shares</t>
  </si>
  <si>
    <t xml:space="preserve">Financial Expenses
</t>
  </si>
  <si>
    <t>Acquisition of property, plant &amp; equipment</t>
  </si>
  <si>
    <t>Acquisition of lon term assets</t>
  </si>
  <si>
    <t>Cash &amp; Cash equivalents</t>
  </si>
  <si>
    <t>Sale proceedsof long term assets</t>
  </si>
  <si>
    <t>Selling &amp; distribution expenses</t>
  </si>
  <si>
    <t>Net Cash Flows - Financing Activities</t>
  </si>
  <si>
    <t>Long term loan received</t>
  </si>
  <si>
    <t>Other laons and advances received/repaid</t>
  </si>
  <si>
    <t>Operating Profit</t>
  </si>
  <si>
    <t>Short term loan paid</t>
  </si>
  <si>
    <t>Non-Operating Income/(Expenses)</t>
  </si>
  <si>
    <t>Liabilities and Capital</t>
  </si>
  <si>
    <t>Net Change in Cash Flows</t>
  </si>
  <si>
    <t>Liabilities</t>
  </si>
  <si>
    <t>Interest expenses</t>
  </si>
  <si>
    <t>Non Current Liabilities</t>
  </si>
  <si>
    <t>Write off on damage raw cotton</t>
  </si>
  <si>
    <t>Effects of exchange rate changes on cash and cash equivalents</t>
  </si>
  <si>
    <t>Non-operating income</t>
  </si>
  <si>
    <t>Cash and Cash Equivalents at Beginning Period</t>
  </si>
  <si>
    <t>Deferred tax liability</t>
  </si>
  <si>
    <t>Director's and other loans and advances</t>
  </si>
  <si>
    <t>Cash and Cash Equivalents at End of Period</t>
  </si>
  <si>
    <t>Profit Before contribution to WPPF</t>
  </si>
  <si>
    <t>Long term Debt</t>
  </si>
  <si>
    <t>Contribution to WPPF &amp; WF</t>
  </si>
  <si>
    <t>Profit Before Taxation</t>
  </si>
  <si>
    <t>Net Operating Cash Flow Per Share</t>
  </si>
  <si>
    <t>Current Liabilities</t>
  </si>
  <si>
    <t>Long Term Loan (Current Portion)</t>
  </si>
  <si>
    <t>Provision for Taxation</t>
  </si>
  <si>
    <t>Short term loan from bank</t>
  </si>
  <si>
    <t>Trade &amp; other payables</t>
  </si>
  <si>
    <t>Current tax</t>
  </si>
  <si>
    <t>Deferred tax</t>
  </si>
  <si>
    <t>Worker's Profit Participation Fund &amp; WF</t>
  </si>
  <si>
    <t>Net Profit</t>
  </si>
  <si>
    <t xml:space="preserve">Income Tax Payable </t>
  </si>
  <si>
    <t>Earnings per share (par value Taka 10)</t>
  </si>
  <si>
    <t>Shareholders’ Equity</t>
  </si>
  <si>
    <t>Shares to Calculate NOCFPS</t>
  </si>
  <si>
    <t>Share capital</t>
  </si>
  <si>
    <t>Capital reserve</t>
  </si>
  <si>
    <t>Share premium</t>
  </si>
  <si>
    <t>Retained earning</t>
  </si>
  <si>
    <t>Revaluation Surplus</t>
  </si>
  <si>
    <t>Shares to Calculate EPS</t>
  </si>
  <si>
    <t>Net assets value per share</t>
  </si>
  <si>
    <t>Shares to calculate NAVPS</t>
  </si>
  <si>
    <t>mismatch in dec2018</t>
  </si>
  <si>
    <t>Ratio</t>
  </si>
  <si>
    <t>Q1</t>
  </si>
  <si>
    <t>Q2</t>
  </si>
  <si>
    <t>Q3</t>
  </si>
  <si>
    <t>Q4</t>
  </si>
  <si>
    <t>Q5</t>
  </si>
  <si>
    <t>Return on Asset (ROA)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</si>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</sst>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b/>
      <sz val="11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2"/>
      <color theme="1"/>
      <name val="Calibri"/>
    </font>
    <font>
      <b/>
      <sz val="11"/>
      <color theme="1"/>
      <name val="Arial"/>
    </font>
    <font>
      <sz val="11"/>
      <color rgb="FF000000"/>
      <name val="Arial"/>
    </font>
    <font>
      <b/>
      <u/>
      <sz val="11"/>
      <color theme="1"/>
      <name val="Calibri"/>
    </font>
    <font>
      <sz val="11"/>
      <color theme="1"/>
      <name val="Arial"/>
    </font>
    <font>
      <b/>
      <u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5" fontId="2" fillId="0" borderId="0" xfId="0" applyNumberFormat="1" applyFont="1" applyAlignment="1">
      <alignment horizontal="right"/>
    </xf>
    <xf numFmtId="15" fontId="5" fillId="0" borderId="0" xfId="0" applyNumberFormat="1" applyFont="1" applyAlignment="1">
      <alignment horizontal="right"/>
    </xf>
    <xf numFmtId="0" fontId="2" fillId="0" borderId="1" xfId="0" applyFont="1" applyBorder="1"/>
    <xf numFmtId="0" fontId="6" fillId="0" borderId="0" xfId="0" applyFont="1"/>
    <xf numFmtId="0" fontId="7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164" fontId="2" fillId="0" borderId="0" xfId="0" applyNumberFormat="1" applyFont="1"/>
    <xf numFmtId="15" fontId="1" fillId="0" borderId="0" xfId="0" applyNumberFormat="1" applyFont="1" applyAlignment="1">
      <alignment horizontal="right"/>
    </xf>
    <xf numFmtId="164" fontId="4" fillId="0" borderId="0" xfId="0" applyNumberFormat="1" applyFont="1"/>
    <xf numFmtId="0" fontId="2" fillId="0" borderId="1" xfId="0" applyFont="1" applyBorder="1" applyAlignment="1">
      <alignment horizontal="left"/>
    </xf>
    <xf numFmtId="164" fontId="8" fillId="0" borderId="0" xfId="0" applyNumberFormat="1" applyFont="1" applyAlignment="1"/>
    <xf numFmtId="164" fontId="1" fillId="0" borderId="0" xfId="0" applyNumberFormat="1" applyFont="1" applyAlignment="1"/>
    <xf numFmtId="0" fontId="9" fillId="0" borderId="0" xfId="0" applyFont="1"/>
    <xf numFmtId="0" fontId="4" fillId="0" borderId="0" xfId="0" applyFont="1"/>
    <xf numFmtId="164" fontId="10" fillId="0" borderId="0" xfId="0" applyNumberFormat="1" applyFont="1"/>
    <xf numFmtId="164" fontId="2" fillId="0" borderId="2" xfId="0" applyNumberFormat="1" applyFont="1" applyBorder="1"/>
    <xf numFmtId="164" fontId="2" fillId="0" borderId="3" xfId="0" applyNumberFormat="1" applyFont="1" applyBorder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4" fontId="2" fillId="0" borderId="4" xfId="0" applyNumberFormat="1" applyFont="1" applyBorder="1"/>
    <xf numFmtId="164" fontId="2" fillId="2" borderId="5" xfId="0" applyNumberFormat="1" applyFont="1" applyFill="1" applyBorder="1"/>
    <xf numFmtId="164" fontId="2" fillId="3" borderId="5" xfId="0" applyNumberFormat="1" applyFont="1" applyFill="1" applyBorder="1"/>
    <xf numFmtId="0" fontId="2" fillId="0" borderId="2" xfId="0" applyFont="1" applyBorder="1"/>
    <xf numFmtId="0" fontId="6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2" fontId="2" fillId="0" borderId="6" xfId="0" applyNumberFormat="1" applyFont="1" applyBorder="1"/>
    <xf numFmtId="43" fontId="4" fillId="0" borderId="0" xfId="0" applyNumberFormat="1" applyFont="1"/>
    <xf numFmtId="43" fontId="2" fillId="0" borderId="6" xfId="0" applyNumberFormat="1" applyFont="1" applyBorder="1"/>
    <xf numFmtId="0" fontId="4" fillId="2" borderId="7" xfId="0" applyFont="1" applyFill="1" applyBorder="1"/>
    <xf numFmtId="15" fontId="2" fillId="0" borderId="1" xfId="0" applyNumberFormat="1" applyFont="1" applyBorder="1" applyAlignment="1">
      <alignment horizontal="right"/>
    </xf>
    <xf numFmtId="10" fontId="4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2.625" defaultRowHeight="15" customHeight="1" x14ac:dyDescent="0.2"/>
  <cols>
    <col min="1" max="1" width="32.75" customWidth="1"/>
    <col min="2" max="2" width="15.375" customWidth="1"/>
    <col min="3" max="7" width="12.5" customWidth="1"/>
    <col min="8" max="8" width="12.125" customWidth="1"/>
    <col min="9" max="23" width="7.625" customWidth="1"/>
  </cols>
  <sheetData>
    <row r="1" spans="1:8" x14ac:dyDescent="0.25">
      <c r="A1" s="1" t="s">
        <v>0</v>
      </c>
    </row>
    <row r="2" spans="1:8" x14ac:dyDescent="0.25">
      <c r="A2" s="2" t="s">
        <v>2</v>
      </c>
    </row>
    <row r="3" spans="1:8" x14ac:dyDescent="0.25">
      <c r="A3" s="3" t="s">
        <v>3</v>
      </c>
    </row>
    <row r="4" spans="1:8" x14ac:dyDescent="0.25">
      <c r="B4" s="4"/>
      <c r="C4" s="4"/>
      <c r="D4" s="4"/>
      <c r="E4" s="4"/>
      <c r="F4" s="4"/>
    </row>
    <row r="5" spans="1:8" x14ac:dyDescent="0.25">
      <c r="B5" s="5" t="s">
        <v>5</v>
      </c>
      <c r="C5" s="5" t="s">
        <v>6</v>
      </c>
      <c r="D5" s="5" t="s">
        <v>7</v>
      </c>
      <c r="E5" s="5" t="s">
        <v>5</v>
      </c>
      <c r="F5" s="5" t="s">
        <v>6</v>
      </c>
      <c r="G5" s="10" t="s">
        <v>7</v>
      </c>
      <c r="H5" s="5" t="s">
        <v>5</v>
      </c>
    </row>
    <row r="6" spans="1:8" x14ac:dyDescent="0.25">
      <c r="B6" s="6">
        <v>43100</v>
      </c>
      <c r="C6" s="6">
        <v>43190</v>
      </c>
      <c r="D6" s="6">
        <v>43373</v>
      </c>
      <c r="E6" s="6">
        <v>43465</v>
      </c>
      <c r="F6" s="6">
        <v>43555</v>
      </c>
      <c r="G6" s="13">
        <v>43738</v>
      </c>
      <c r="H6" s="13">
        <v>43830</v>
      </c>
    </row>
    <row r="7" spans="1:8" x14ac:dyDescent="0.25">
      <c r="A7" s="15" t="s">
        <v>11</v>
      </c>
      <c r="B7" s="14"/>
      <c r="C7" s="14"/>
      <c r="D7" s="14"/>
      <c r="E7" s="14"/>
      <c r="F7" s="14"/>
      <c r="G7" s="14"/>
    </row>
    <row r="8" spans="1:8" x14ac:dyDescent="0.25">
      <c r="A8" s="18" t="s">
        <v>13</v>
      </c>
      <c r="B8" s="14"/>
      <c r="C8" s="14"/>
      <c r="D8" s="14"/>
      <c r="E8" s="14"/>
      <c r="F8" s="14"/>
      <c r="G8" s="14"/>
    </row>
    <row r="9" spans="1:8" x14ac:dyDescent="0.25">
      <c r="A9" s="3" t="s">
        <v>17</v>
      </c>
      <c r="B9" s="14">
        <v>768801000</v>
      </c>
      <c r="C9" s="14">
        <v>758889000</v>
      </c>
      <c r="D9" s="14">
        <v>739508000</v>
      </c>
      <c r="E9" s="14">
        <v>730094195</v>
      </c>
      <c r="F9" s="14">
        <v>720885495</v>
      </c>
      <c r="G9" s="16">
        <v>702825761</v>
      </c>
      <c r="H9" s="16">
        <v>694077139</v>
      </c>
    </row>
    <row r="10" spans="1:8" x14ac:dyDescent="0.25">
      <c r="A10" s="2"/>
      <c r="B10" s="21">
        <f t="shared" ref="B10:H10" si="0">SUM(B9)</f>
        <v>768801000</v>
      </c>
      <c r="C10" s="21">
        <f t="shared" si="0"/>
        <v>758889000</v>
      </c>
      <c r="D10" s="21">
        <f t="shared" si="0"/>
        <v>739508000</v>
      </c>
      <c r="E10" s="21">
        <f t="shared" si="0"/>
        <v>730094195</v>
      </c>
      <c r="F10" s="21">
        <f t="shared" si="0"/>
        <v>720885495</v>
      </c>
      <c r="G10" s="21">
        <f t="shared" si="0"/>
        <v>702825761</v>
      </c>
      <c r="H10" s="21">
        <f t="shared" si="0"/>
        <v>694077139</v>
      </c>
    </row>
    <row r="11" spans="1:8" x14ac:dyDescent="0.25">
      <c r="A11" s="2"/>
      <c r="B11" s="12"/>
      <c r="C11" s="12"/>
      <c r="D11" s="12"/>
      <c r="E11" s="12"/>
      <c r="F11" s="12"/>
      <c r="G11" s="12"/>
    </row>
    <row r="12" spans="1:8" x14ac:dyDescent="0.25">
      <c r="A12" s="18" t="s">
        <v>23</v>
      </c>
      <c r="B12" s="14"/>
      <c r="C12" s="14"/>
      <c r="D12" s="14"/>
      <c r="E12" s="14"/>
      <c r="F12" s="14"/>
      <c r="G12" s="14"/>
    </row>
    <row r="13" spans="1:8" x14ac:dyDescent="0.25">
      <c r="A13" s="3" t="s">
        <v>24</v>
      </c>
      <c r="B13" s="14">
        <v>618778000</v>
      </c>
      <c r="C13" s="14">
        <v>593350000</v>
      </c>
      <c r="D13" s="14">
        <v>544632000</v>
      </c>
      <c r="E13" s="14">
        <v>661249792</v>
      </c>
      <c r="F13" s="14">
        <v>708194823</v>
      </c>
      <c r="G13" s="16">
        <v>715917761</v>
      </c>
      <c r="H13" s="16">
        <v>733489247</v>
      </c>
    </row>
    <row r="14" spans="1:8" x14ac:dyDescent="0.25">
      <c r="A14" s="3" t="s">
        <v>25</v>
      </c>
      <c r="B14" s="14">
        <v>294201000</v>
      </c>
      <c r="C14" s="14">
        <v>323522000</v>
      </c>
      <c r="D14" s="14">
        <v>322228000</v>
      </c>
      <c r="E14" s="14">
        <v>315695130</v>
      </c>
      <c r="F14" s="14">
        <v>316320480</v>
      </c>
      <c r="G14" s="16">
        <v>312114200</v>
      </c>
      <c r="H14" s="16">
        <v>330908335</v>
      </c>
    </row>
    <row r="15" spans="1:8" x14ac:dyDescent="0.25">
      <c r="A15" s="3" t="s">
        <v>26</v>
      </c>
      <c r="B15" s="14">
        <v>31855000</v>
      </c>
      <c r="C15" s="14">
        <v>33106000</v>
      </c>
      <c r="D15" s="14">
        <v>25407000</v>
      </c>
      <c r="E15" s="14">
        <v>28535645</v>
      </c>
      <c r="F15" s="14">
        <v>29874562</v>
      </c>
      <c r="G15" s="16">
        <v>28550850</v>
      </c>
      <c r="H15" s="16">
        <v>21932855</v>
      </c>
    </row>
    <row r="16" spans="1:8" x14ac:dyDescent="0.25">
      <c r="A16" s="3" t="s">
        <v>28</v>
      </c>
      <c r="B16" s="14">
        <v>0</v>
      </c>
      <c r="C16" s="14">
        <v>0</v>
      </c>
      <c r="D16" s="14">
        <v>1569000</v>
      </c>
      <c r="E16" s="14">
        <v>1569450</v>
      </c>
      <c r="F16" s="14">
        <v>1569450</v>
      </c>
      <c r="G16" s="16">
        <v>1569450</v>
      </c>
      <c r="H16" s="16">
        <v>1569450</v>
      </c>
    </row>
    <row r="17" spans="1:8" x14ac:dyDescent="0.25">
      <c r="A17" s="3" t="s">
        <v>32</v>
      </c>
      <c r="B17" s="14">
        <v>655000</v>
      </c>
      <c r="C17" s="14">
        <v>309000</v>
      </c>
      <c r="D17" s="14">
        <v>42788000</v>
      </c>
      <c r="E17" s="14">
        <v>3616718</v>
      </c>
      <c r="F17" s="20">
        <v>427288</v>
      </c>
      <c r="G17" s="16">
        <v>21595617</v>
      </c>
      <c r="H17" s="16">
        <v>21029237</v>
      </c>
    </row>
    <row r="18" spans="1:8" x14ac:dyDescent="0.25">
      <c r="A18" s="2"/>
      <c r="B18" s="22">
        <f t="shared" ref="B18:H18" si="1">SUM(B13:B17)</f>
        <v>945489000</v>
      </c>
      <c r="C18" s="22">
        <f t="shared" si="1"/>
        <v>950287000</v>
      </c>
      <c r="D18" s="22">
        <f t="shared" si="1"/>
        <v>936624000</v>
      </c>
      <c r="E18" s="22">
        <f t="shared" si="1"/>
        <v>1010666735</v>
      </c>
      <c r="F18" s="22">
        <f t="shared" si="1"/>
        <v>1056386603</v>
      </c>
      <c r="G18" s="22">
        <f t="shared" si="1"/>
        <v>1079747878</v>
      </c>
      <c r="H18" s="22">
        <f t="shared" si="1"/>
        <v>1108929124</v>
      </c>
    </row>
    <row r="19" spans="1:8" x14ac:dyDescent="0.25">
      <c r="A19" s="2"/>
      <c r="B19" s="25">
        <f t="shared" ref="B19:H19" si="2">B10+B18</f>
        <v>1714290000</v>
      </c>
      <c r="C19" s="25">
        <f t="shared" si="2"/>
        <v>1709176000</v>
      </c>
      <c r="D19" s="25">
        <f t="shared" si="2"/>
        <v>1676132000</v>
      </c>
      <c r="E19" s="26">
        <f t="shared" si="2"/>
        <v>1740760930</v>
      </c>
      <c r="F19" s="26">
        <f t="shared" si="2"/>
        <v>1777272098</v>
      </c>
      <c r="G19" s="27">
        <f t="shared" si="2"/>
        <v>1782573639</v>
      </c>
      <c r="H19" s="27">
        <f t="shared" si="2"/>
        <v>1803006263</v>
      </c>
    </row>
    <row r="20" spans="1:8" x14ac:dyDescent="0.25">
      <c r="A20" s="2"/>
      <c r="B20" s="12"/>
      <c r="C20" s="12"/>
      <c r="D20" s="12"/>
      <c r="E20" s="12"/>
      <c r="F20" s="12"/>
      <c r="G20" s="12"/>
    </row>
    <row r="21" spans="1:8" ht="15.75" customHeight="1" x14ac:dyDescent="0.25">
      <c r="A21" s="29" t="s">
        <v>41</v>
      </c>
      <c r="B21" s="14"/>
      <c r="C21" s="14"/>
      <c r="D21" s="14"/>
      <c r="E21" s="14"/>
      <c r="F21" s="14"/>
      <c r="G21" s="14"/>
    </row>
    <row r="22" spans="1:8" ht="15.75" customHeight="1" x14ac:dyDescent="0.25">
      <c r="A22" s="30" t="s">
        <v>43</v>
      </c>
      <c r="B22" s="14"/>
      <c r="C22" s="14"/>
      <c r="D22" s="14"/>
      <c r="E22" s="14"/>
      <c r="F22" s="14"/>
      <c r="G22" s="14"/>
    </row>
    <row r="23" spans="1:8" ht="15.75" customHeight="1" x14ac:dyDescent="0.25">
      <c r="A23" s="18" t="s">
        <v>45</v>
      </c>
      <c r="B23" s="14"/>
      <c r="C23" s="14"/>
      <c r="D23" s="14"/>
      <c r="E23" s="14"/>
      <c r="F23" s="14"/>
      <c r="G23" s="14"/>
    </row>
    <row r="24" spans="1:8" ht="15.75" customHeight="1" x14ac:dyDescent="0.25">
      <c r="A24" s="3" t="s">
        <v>50</v>
      </c>
      <c r="B24" s="14">
        <v>53580000</v>
      </c>
      <c r="C24" s="14">
        <v>53628000</v>
      </c>
      <c r="D24" s="14">
        <v>53723000</v>
      </c>
      <c r="E24" s="14">
        <v>53769098</v>
      </c>
      <c r="F24" s="14">
        <v>53814729</v>
      </c>
      <c r="G24" s="16">
        <v>53899640</v>
      </c>
      <c r="H24" s="16">
        <v>53942895</v>
      </c>
    </row>
    <row r="25" spans="1:8" ht="15.75" customHeight="1" x14ac:dyDescent="0.25">
      <c r="A25" s="19" t="s">
        <v>51</v>
      </c>
      <c r="B25" s="14">
        <v>17320000</v>
      </c>
      <c r="C25" s="14">
        <v>17320000</v>
      </c>
      <c r="D25" s="14">
        <v>17320000</v>
      </c>
      <c r="E25" s="14">
        <v>17320197</v>
      </c>
      <c r="F25" s="14">
        <v>17320197</v>
      </c>
      <c r="G25" s="16">
        <v>17320197</v>
      </c>
      <c r="H25" s="16">
        <v>17320197</v>
      </c>
    </row>
    <row r="26" spans="1:8" ht="15.75" customHeight="1" x14ac:dyDescent="0.25">
      <c r="A26" s="19" t="s">
        <v>54</v>
      </c>
      <c r="B26" s="14">
        <v>249250000</v>
      </c>
      <c r="C26" s="14">
        <v>507502000</v>
      </c>
      <c r="D26" s="14">
        <v>518621000</v>
      </c>
      <c r="E26" s="14">
        <v>520062608</v>
      </c>
      <c r="F26" s="14">
        <v>519861921</v>
      </c>
      <c r="G26" s="16">
        <v>509998546</v>
      </c>
      <c r="H26" s="16">
        <v>593855116</v>
      </c>
    </row>
    <row r="27" spans="1:8" ht="15.75" customHeight="1" x14ac:dyDescent="0.25">
      <c r="A27" s="2"/>
      <c r="B27" s="21">
        <f t="shared" ref="B27:H27" si="3">SUM(B24:B26)</f>
        <v>320150000</v>
      </c>
      <c r="C27" s="21">
        <f t="shared" si="3"/>
        <v>578450000</v>
      </c>
      <c r="D27" s="21">
        <f t="shared" si="3"/>
        <v>589664000</v>
      </c>
      <c r="E27" s="21">
        <f t="shared" si="3"/>
        <v>591151903</v>
      </c>
      <c r="F27" s="21">
        <f t="shared" si="3"/>
        <v>590996847</v>
      </c>
      <c r="G27" s="21">
        <f t="shared" si="3"/>
        <v>581218383</v>
      </c>
      <c r="H27" s="21">
        <f t="shared" si="3"/>
        <v>665118208</v>
      </c>
    </row>
    <row r="28" spans="1:8" ht="15.75" customHeight="1" x14ac:dyDescent="0.25">
      <c r="A28" s="2"/>
      <c r="B28" s="12"/>
      <c r="C28" s="12"/>
      <c r="D28" s="12"/>
      <c r="E28" s="12"/>
      <c r="F28" s="12"/>
      <c r="G28" s="12"/>
    </row>
    <row r="29" spans="1:8" ht="15.75" customHeight="1" x14ac:dyDescent="0.25">
      <c r="A29" s="18" t="s">
        <v>58</v>
      </c>
      <c r="B29" s="14"/>
      <c r="C29" s="14"/>
      <c r="D29" s="14"/>
      <c r="E29" s="14"/>
      <c r="F29" s="14"/>
      <c r="G29" s="14"/>
    </row>
    <row r="30" spans="1:8" ht="15.75" customHeight="1" x14ac:dyDescent="0.25">
      <c r="A30" s="3" t="s">
        <v>59</v>
      </c>
      <c r="B30" s="14">
        <v>398112000</v>
      </c>
      <c r="C30" s="14">
        <v>282359000</v>
      </c>
      <c r="D30" s="14">
        <v>284465000</v>
      </c>
      <c r="E30" s="14">
        <v>305789751</v>
      </c>
      <c r="F30" s="14">
        <v>327157883</v>
      </c>
      <c r="G30" s="16">
        <v>370793849</v>
      </c>
      <c r="H30" s="16">
        <v>308308008</v>
      </c>
    </row>
    <row r="31" spans="1:8" ht="15.75" customHeight="1" x14ac:dyDescent="0.25">
      <c r="A31" s="3" t="s">
        <v>61</v>
      </c>
      <c r="B31" s="14">
        <v>151160000</v>
      </c>
      <c r="C31" s="14">
        <v>10219000</v>
      </c>
      <c r="D31" s="14">
        <v>10228000</v>
      </c>
      <c r="E31" s="14">
        <v>10475323</v>
      </c>
      <c r="F31" s="14">
        <v>10712764</v>
      </c>
      <c r="G31" s="16">
        <v>10997609</v>
      </c>
      <c r="H31" s="14"/>
    </row>
    <row r="32" spans="1:8" ht="15.75" customHeight="1" x14ac:dyDescent="0.25">
      <c r="A32" s="3" t="s">
        <v>62</v>
      </c>
      <c r="B32" s="14">
        <v>81245000</v>
      </c>
      <c r="C32" s="14">
        <v>89029000</v>
      </c>
      <c r="D32" s="14">
        <v>44585000</v>
      </c>
      <c r="E32" s="14">
        <v>60475112</v>
      </c>
      <c r="F32" s="14">
        <v>56985758</v>
      </c>
      <c r="G32" s="16">
        <v>30435657</v>
      </c>
      <c r="H32" s="16">
        <v>40286590</v>
      </c>
    </row>
    <row r="33" spans="1:23" ht="15.75" customHeight="1" x14ac:dyDescent="0.25">
      <c r="A33" s="3" t="s">
        <v>65</v>
      </c>
      <c r="B33" s="14">
        <v>0</v>
      </c>
      <c r="C33" s="14">
        <v>0</v>
      </c>
      <c r="D33" s="14">
        <v>200000</v>
      </c>
      <c r="E33" s="14">
        <v>0</v>
      </c>
      <c r="F33" s="14">
        <v>150000</v>
      </c>
      <c r="G33" s="16">
        <v>1780815</v>
      </c>
      <c r="H33" s="16">
        <v>1780815</v>
      </c>
    </row>
    <row r="34" spans="1:23" ht="15.75" customHeight="1" x14ac:dyDescent="0.25">
      <c r="A34" s="3" t="s">
        <v>67</v>
      </c>
      <c r="B34" s="14">
        <v>9086000</v>
      </c>
      <c r="C34" s="14">
        <v>10034000</v>
      </c>
      <c r="D34" s="14">
        <v>1173000</v>
      </c>
      <c r="E34" s="14">
        <v>9066200</v>
      </c>
      <c r="F34" s="14">
        <v>11855545</v>
      </c>
      <c r="G34" s="16">
        <v>6186993</v>
      </c>
      <c r="H34" s="16">
        <v>7409296</v>
      </c>
    </row>
    <row r="35" spans="1:23" ht="15.75" customHeight="1" x14ac:dyDescent="0.25">
      <c r="A35" s="2"/>
      <c r="B35" s="22">
        <f t="shared" ref="B35:H35" si="4">SUM(B30:B34)</f>
        <v>639603000</v>
      </c>
      <c r="C35" s="22">
        <f t="shared" si="4"/>
        <v>391641000</v>
      </c>
      <c r="D35" s="22">
        <f t="shared" si="4"/>
        <v>340651000</v>
      </c>
      <c r="E35" s="22">
        <f t="shared" si="4"/>
        <v>385806386</v>
      </c>
      <c r="F35" s="22">
        <f t="shared" si="4"/>
        <v>406861950</v>
      </c>
      <c r="G35" s="22">
        <f t="shared" si="4"/>
        <v>420194923</v>
      </c>
      <c r="H35" s="22">
        <f t="shared" si="4"/>
        <v>357784709</v>
      </c>
    </row>
    <row r="36" spans="1:23" ht="15.75" customHeight="1" x14ac:dyDescent="0.25">
      <c r="A36" s="2"/>
      <c r="B36" s="21">
        <f t="shared" ref="B36:H36" si="5">B27+B35</f>
        <v>959753000</v>
      </c>
      <c r="C36" s="21">
        <f t="shared" si="5"/>
        <v>970091000</v>
      </c>
      <c r="D36" s="21">
        <f t="shared" si="5"/>
        <v>930315000</v>
      </c>
      <c r="E36" s="21">
        <f t="shared" si="5"/>
        <v>976958289</v>
      </c>
      <c r="F36" s="21">
        <f t="shared" si="5"/>
        <v>997858797</v>
      </c>
      <c r="G36" s="21">
        <f t="shared" si="5"/>
        <v>1001413306</v>
      </c>
      <c r="H36" s="21">
        <f t="shared" si="5"/>
        <v>1022902917</v>
      </c>
    </row>
    <row r="37" spans="1:23" ht="15.75" customHeight="1" x14ac:dyDescent="0.25">
      <c r="A37" s="18" t="s">
        <v>69</v>
      </c>
      <c r="B37" s="14"/>
      <c r="C37" s="14"/>
      <c r="D37" s="14"/>
      <c r="E37" s="14"/>
      <c r="F37" s="14"/>
      <c r="G37" s="20"/>
      <c r="H37" s="14"/>
    </row>
    <row r="38" spans="1:23" ht="15.75" customHeight="1" x14ac:dyDescent="0.25">
      <c r="A38" s="3" t="s">
        <v>71</v>
      </c>
      <c r="B38" s="14">
        <v>264671000</v>
      </c>
      <c r="C38" s="14">
        <v>264671000</v>
      </c>
      <c r="D38" s="14">
        <v>264670000</v>
      </c>
      <c r="E38" s="14">
        <v>264670560</v>
      </c>
      <c r="F38" s="14">
        <v>264670560</v>
      </c>
      <c r="G38" s="16">
        <v>264670560</v>
      </c>
      <c r="H38" s="16">
        <v>264670560</v>
      </c>
    </row>
    <row r="39" spans="1:23" ht="15.75" customHeight="1" x14ac:dyDescent="0.25">
      <c r="A39" s="19" t="s">
        <v>72</v>
      </c>
      <c r="B39" s="14">
        <v>5373000</v>
      </c>
      <c r="C39" s="14">
        <v>5373000</v>
      </c>
      <c r="D39" s="14">
        <v>5373000</v>
      </c>
      <c r="E39" s="14">
        <v>5373570</v>
      </c>
      <c r="F39" s="14">
        <v>5373570</v>
      </c>
      <c r="G39" s="16">
        <v>5373570</v>
      </c>
      <c r="H39" s="16">
        <v>5373570</v>
      </c>
    </row>
    <row r="40" spans="1:23" ht="15.75" customHeight="1" x14ac:dyDescent="0.25">
      <c r="A40" s="3" t="s">
        <v>73</v>
      </c>
      <c r="B40" s="14">
        <v>54560000</v>
      </c>
      <c r="C40" s="14">
        <v>54560000</v>
      </c>
      <c r="D40" s="14">
        <v>54560000</v>
      </c>
      <c r="E40" s="14">
        <v>54560000</v>
      </c>
      <c r="F40" s="14">
        <v>54560000</v>
      </c>
      <c r="G40" s="16">
        <v>54560000</v>
      </c>
      <c r="H40" s="16">
        <v>54560000</v>
      </c>
    </row>
    <row r="41" spans="1:23" ht="15.75" customHeight="1" x14ac:dyDescent="0.25">
      <c r="A41" s="3" t="s">
        <v>74</v>
      </c>
      <c r="B41" s="14">
        <v>-32498000</v>
      </c>
      <c r="C41" s="14">
        <v>-43261000</v>
      </c>
      <c r="D41" s="14">
        <v>-27309000</v>
      </c>
      <c r="E41" s="14">
        <v>-6418836</v>
      </c>
      <c r="F41" s="14">
        <v>13571038</v>
      </c>
      <c r="G41" s="16">
        <v>22205375</v>
      </c>
      <c r="H41" s="16">
        <v>24702393</v>
      </c>
    </row>
    <row r="42" spans="1:23" ht="15.75" customHeight="1" x14ac:dyDescent="0.25">
      <c r="A42" s="3" t="s">
        <v>75</v>
      </c>
      <c r="B42" s="14">
        <v>462431000</v>
      </c>
      <c r="C42" s="14">
        <v>457742000</v>
      </c>
      <c r="D42" s="14">
        <v>448523000</v>
      </c>
      <c r="E42" s="14">
        <v>444047896</v>
      </c>
      <c r="F42" s="14">
        <v>439668683</v>
      </c>
      <c r="G42" s="16">
        <v>434350828</v>
      </c>
      <c r="H42" s="16">
        <v>430796823</v>
      </c>
    </row>
    <row r="43" spans="1:23" ht="15.75" customHeight="1" x14ac:dyDescent="0.25">
      <c r="A43" s="2"/>
      <c r="B43" s="21">
        <f t="shared" ref="B43:H43" si="6">SUM(B38:B42)</f>
        <v>754537000</v>
      </c>
      <c r="C43" s="21">
        <f t="shared" si="6"/>
        <v>739085000</v>
      </c>
      <c r="D43" s="21">
        <f t="shared" si="6"/>
        <v>745817000</v>
      </c>
      <c r="E43" s="21">
        <f t="shared" si="6"/>
        <v>762233190</v>
      </c>
      <c r="F43" s="21">
        <f t="shared" si="6"/>
        <v>777843851</v>
      </c>
      <c r="G43" s="21">
        <f t="shared" si="6"/>
        <v>781160333</v>
      </c>
      <c r="H43" s="21">
        <f t="shared" si="6"/>
        <v>780103346</v>
      </c>
    </row>
    <row r="44" spans="1:23" ht="15.75" customHeight="1" x14ac:dyDescent="0.25">
      <c r="A44" s="2"/>
      <c r="B44" s="25">
        <f t="shared" ref="B44:H44" si="7">B43+B36</f>
        <v>1714290000</v>
      </c>
      <c r="C44" s="25">
        <f t="shared" si="7"/>
        <v>1709176000</v>
      </c>
      <c r="D44" s="25">
        <f t="shared" si="7"/>
        <v>1676132000</v>
      </c>
      <c r="E44" s="25">
        <f t="shared" si="7"/>
        <v>1739191479</v>
      </c>
      <c r="F44" s="25">
        <f t="shared" si="7"/>
        <v>1775702648</v>
      </c>
      <c r="G44" s="25">
        <f t="shared" si="7"/>
        <v>1782573639</v>
      </c>
      <c r="H44" s="25">
        <f t="shared" si="7"/>
        <v>1803006263</v>
      </c>
    </row>
    <row r="45" spans="1:23" ht="15.75" customHeight="1" x14ac:dyDescent="0.25">
      <c r="B45" s="14"/>
      <c r="C45" s="14"/>
      <c r="D45" s="14"/>
      <c r="E45" s="14"/>
      <c r="F45" s="14"/>
      <c r="G45" s="20"/>
      <c r="H45" s="14"/>
    </row>
    <row r="46" spans="1:23" ht="15.75" customHeight="1" x14ac:dyDescent="0.25">
      <c r="A46" s="8" t="s">
        <v>77</v>
      </c>
      <c r="B46" s="33">
        <f t="shared" ref="B46:H46" si="8">B43/(B38/10)</f>
        <v>28.508487896293889</v>
      </c>
      <c r="C46" s="33">
        <f t="shared" si="8"/>
        <v>27.924668739680584</v>
      </c>
      <c r="D46" s="33">
        <f t="shared" si="8"/>
        <v>28.179128726338458</v>
      </c>
      <c r="E46" s="33">
        <f t="shared" si="8"/>
        <v>28.799319047800406</v>
      </c>
      <c r="F46" s="33">
        <f t="shared" si="8"/>
        <v>29.38913383490782</v>
      </c>
      <c r="G46" s="33">
        <f t="shared" si="8"/>
        <v>29.514439875745907</v>
      </c>
      <c r="H46" s="33">
        <f t="shared" si="8"/>
        <v>29.474503926692869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5">
      <c r="A47" s="8" t="s">
        <v>78</v>
      </c>
      <c r="B47" s="14">
        <f t="shared" ref="B47:H47" si="9">B38/10</f>
        <v>26467100</v>
      </c>
      <c r="C47" s="14">
        <f t="shared" si="9"/>
        <v>26467100</v>
      </c>
      <c r="D47" s="14">
        <f t="shared" si="9"/>
        <v>26467000</v>
      </c>
      <c r="E47" s="14">
        <f t="shared" si="9"/>
        <v>26467056</v>
      </c>
      <c r="F47" s="14">
        <f t="shared" si="9"/>
        <v>26467056</v>
      </c>
      <c r="G47" s="14">
        <f t="shared" si="9"/>
        <v>26467056</v>
      </c>
      <c r="H47" s="14">
        <f t="shared" si="9"/>
        <v>26467056</v>
      </c>
    </row>
    <row r="48" spans="1:23" ht="15.75" customHeight="1" x14ac:dyDescent="0.25">
      <c r="E48" s="34" t="s">
        <v>79</v>
      </c>
      <c r="G48" s="14"/>
      <c r="H48" s="14"/>
    </row>
    <row r="49" spans="7:8" ht="15.75" customHeight="1" x14ac:dyDescent="0.25">
      <c r="G49" s="14"/>
      <c r="H49" s="14"/>
    </row>
    <row r="50" spans="7:8" ht="15.75" customHeight="1" x14ac:dyDescent="0.25">
      <c r="G50" s="14"/>
      <c r="H50" s="14"/>
    </row>
    <row r="51" spans="7:8" ht="15.75" customHeight="1" x14ac:dyDescent="0.25">
      <c r="G51" s="14"/>
      <c r="H51" s="14"/>
    </row>
    <row r="52" spans="7:8" ht="15.75" customHeight="1" x14ac:dyDescent="0.25">
      <c r="G52" s="14"/>
      <c r="H52" s="14"/>
    </row>
    <row r="53" spans="7:8" ht="15.75" customHeight="1" x14ac:dyDescent="0.25">
      <c r="G53" s="14"/>
      <c r="H53" s="14"/>
    </row>
    <row r="54" spans="7:8" ht="15.75" customHeight="1" x14ac:dyDescent="0.2"/>
    <row r="55" spans="7:8" ht="15.75" customHeight="1" x14ac:dyDescent="0.2"/>
    <row r="56" spans="7:8" ht="15.75" customHeight="1" x14ac:dyDescent="0.2"/>
    <row r="57" spans="7:8" ht="15.75" customHeight="1" x14ac:dyDescent="0.2"/>
    <row r="58" spans="7:8" ht="15.75" customHeight="1" x14ac:dyDescent="0.2"/>
    <row r="59" spans="7:8" ht="15.75" customHeight="1" x14ac:dyDescent="0.2"/>
    <row r="60" spans="7:8" ht="15.75" customHeight="1" x14ac:dyDescent="0.2"/>
    <row r="61" spans="7:8" ht="15.75" customHeight="1" x14ac:dyDescent="0.2"/>
    <row r="62" spans="7:8" ht="15.75" customHeight="1" x14ac:dyDescent="0.2"/>
    <row r="63" spans="7:8" ht="15.75" customHeight="1" x14ac:dyDescent="0.2"/>
    <row r="64" spans="7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2.625" defaultRowHeight="15" customHeight="1" x14ac:dyDescent="0.2"/>
  <cols>
    <col min="1" max="1" width="37" customWidth="1"/>
    <col min="2" max="2" width="12.5" customWidth="1"/>
    <col min="3" max="3" width="13.125" customWidth="1"/>
    <col min="4" max="4" width="13.25" customWidth="1"/>
    <col min="5" max="5" width="12.5" customWidth="1"/>
    <col min="6" max="6" width="11" customWidth="1"/>
    <col min="7" max="7" width="12.625" customWidth="1"/>
    <col min="8" max="8" width="12.75" customWidth="1"/>
    <col min="9" max="26" width="7.625" customWidth="1"/>
  </cols>
  <sheetData>
    <row r="1" spans="1:26" x14ac:dyDescent="0.25">
      <c r="A1" s="2" t="s">
        <v>1</v>
      </c>
    </row>
    <row r="2" spans="1:26" ht="17.25" customHeight="1" x14ac:dyDescent="0.25">
      <c r="A2" s="2" t="s">
        <v>4</v>
      </c>
    </row>
    <row r="3" spans="1:26" ht="17.25" customHeight="1" x14ac:dyDescent="0.25">
      <c r="A3" s="3" t="s">
        <v>3</v>
      </c>
    </row>
    <row r="4" spans="1:26" ht="17.25" customHeight="1" x14ac:dyDescent="0.25">
      <c r="B4" s="4"/>
      <c r="C4" s="4"/>
      <c r="D4" s="4"/>
      <c r="E4" s="4"/>
      <c r="F4" s="4"/>
    </row>
    <row r="5" spans="1:26" x14ac:dyDescent="0.25">
      <c r="B5" s="5" t="s">
        <v>5</v>
      </c>
      <c r="C5" s="5" t="s">
        <v>6</v>
      </c>
      <c r="D5" s="5" t="s">
        <v>7</v>
      </c>
      <c r="E5" s="5" t="s">
        <v>5</v>
      </c>
      <c r="F5" s="5" t="s">
        <v>6</v>
      </c>
      <c r="G5" s="5" t="s">
        <v>7</v>
      </c>
      <c r="H5" s="5" t="s">
        <v>5</v>
      </c>
    </row>
    <row r="6" spans="1:26" x14ac:dyDescent="0.25">
      <c r="B6" s="6">
        <v>43100</v>
      </c>
      <c r="C6" s="6">
        <v>43190</v>
      </c>
      <c r="D6" s="6">
        <v>43373</v>
      </c>
      <c r="E6" s="6">
        <v>43465</v>
      </c>
      <c r="F6" s="6">
        <v>43555</v>
      </c>
      <c r="G6" s="7">
        <v>43738</v>
      </c>
      <c r="H6" s="7">
        <v>43830</v>
      </c>
    </row>
    <row r="7" spans="1:26" x14ac:dyDescent="0.25">
      <c r="B7" s="6"/>
      <c r="C7" s="6"/>
      <c r="D7" s="6"/>
      <c r="E7" s="6"/>
      <c r="F7" s="6"/>
    </row>
    <row r="8" spans="1:26" x14ac:dyDescent="0.25">
      <c r="A8" s="8" t="s">
        <v>8</v>
      </c>
      <c r="B8" s="12">
        <v>351928000</v>
      </c>
      <c r="C8" s="12">
        <v>509995000</v>
      </c>
      <c r="D8" s="12">
        <v>167533000</v>
      </c>
      <c r="E8" s="12">
        <v>388468550</v>
      </c>
      <c r="F8" s="12">
        <v>602456870</v>
      </c>
      <c r="G8" s="17">
        <v>175034920</v>
      </c>
      <c r="H8" s="17">
        <v>354860640</v>
      </c>
    </row>
    <row r="9" spans="1:26" x14ac:dyDescent="0.25">
      <c r="A9" s="3" t="s">
        <v>14</v>
      </c>
      <c r="B9" s="14">
        <v>297305000</v>
      </c>
      <c r="C9" s="14">
        <v>428221000</v>
      </c>
      <c r="D9" s="14">
        <v>147555000</v>
      </c>
      <c r="E9" s="14">
        <v>319614364</v>
      </c>
      <c r="F9" s="14">
        <v>485515312</v>
      </c>
      <c r="G9" s="16">
        <v>152934920</v>
      </c>
      <c r="H9" s="16">
        <v>306921704</v>
      </c>
    </row>
    <row r="10" spans="1:26" x14ac:dyDescent="0.25">
      <c r="A10" s="8" t="s">
        <v>16</v>
      </c>
      <c r="B10" s="12">
        <f t="shared" ref="B10:H10" si="0">B8-B9</f>
        <v>54623000</v>
      </c>
      <c r="C10" s="12">
        <f t="shared" si="0"/>
        <v>81774000</v>
      </c>
      <c r="D10" s="12">
        <f t="shared" si="0"/>
        <v>19978000</v>
      </c>
      <c r="E10" s="12">
        <f t="shared" si="0"/>
        <v>68854186</v>
      </c>
      <c r="F10" s="12">
        <f t="shared" si="0"/>
        <v>116941558</v>
      </c>
      <c r="G10" s="12">
        <f t="shared" si="0"/>
        <v>22100000</v>
      </c>
      <c r="H10" s="12">
        <f t="shared" si="0"/>
        <v>47938936</v>
      </c>
    </row>
    <row r="11" spans="1:26" x14ac:dyDescent="0.25">
      <c r="A11" s="2"/>
      <c r="B11" s="12"/>
      <c r="C11" s="12"/>
      <c r="D11" s="12"/>
      <c r="E11" s="12"/>
      <c r="F11" s="12"/>
      <c r="G11" s="14"/>
      <c r="H11" s="14"/>
    </row>
    <row r="12" spans="1:26" x14ac:dyDescent="0.25">
      <c r="A12" s="8" t="s">
        <v>21</v>
      </c>
      <c r="B12" s="12">
        <f t="shared" ref="B12:H12" si="1">SUM(B13:B15)</f>
        <v>11438000</v>
      </c>
      <c r="C12" s="12">
        <f t="shared" si="1"/>
        <v>16599000</v>
      </c>
      <c r="D12" s="12">
        <f t="shared" si="1"/>
        <v>5466000</v>
      </c>
      <c r="E12" s="12">
        <f t="shared" si="1"/>
        <v>11963106</v>
      </c>
      <c r="F12" s="12">
        <f t="shared" si="1"/>
        <v>18622001</v>
      </c>
      <c r="G12" s="12">
        <f t="shared" si="1"/>
        <v>19038193</v>
      </c>
      <c r="H12" s="12">
        <f t="shared" si="1"/>
        <v>36305289</v>
      </c>
    </row>
    <row r="13" spans="1:26" x14ac:dyDescent="0.25">
      <c r="A13" s="23" t="s">
        <v>22</v>
      </c>
      <c r="B13" s="14">
        <v>9170000</v>
      </c>
      <c r="C13" s="14">
        <v>13255000</v>
      </c>
      <c r="D13" s="14">
        <v>4270000</v>
      </c>
      <c r="E13" s="14">
        <v>9614384</v>
      </c>
      <c r="F13" s="14">
        <v>15099629</v>
      </c>
      <c r="G13" s="16">
        <v>4055250</v>
      </c>
      <c r="H13" s="16">
        <v>9960901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 x14ac:dyDescent="0.25">
      <c r="A14" s="24" t="s">
        <v>29</v>
      </c>
      <c r="B14" s="14"/>
      <c r="C14" s="14"/>
      <c r="D14" s="14"/>
      <c r="E14" s="14"/>
      <c r="F14" s="14"/>
      <c r="G14" s="16">
        <v>13932693</v>
      </c>
      <c r="H14" s="16">
        <v>24293813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23" t="s">
        <v>34</v>
      </c>
      <c r="B15" s="14">
        <v>2268000</v>
      </c>
      <c r="C15" s="14">
        <v>3344000</v>
      </c>
      <c r="D15" s="14">
        <v>1196000</v>
      </c>
      <c r="E15" s="14">
        <v>2348722</v>
      </c>
      <c r="F15" s="14">
        <v>3522372</v>
      </c>
      <c r="G15" s="16">
        <v>1050250</v>
      </c>
      <c r="H15" s="16">
        <v>2050575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x14ac:dyDescent="0.25">
      <c r="A16" s="23"/>
      <c r="B16" s="14"/>
      <c r="C16" s="14"/>
      <c r="D16" s="14"/>
      <c r="E16" s="14"/>
      <c r="F16" s="14"/>
      <c r="G16" s="20"/>
      <c r="H16" s="20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x14ac:dyDescent="0.25">
      <c r="A17" s="8" t="s">
        <v>38</v>
      </c>
      <c r="B17" s="14">
        <f t="shared" ref="B17:H17" si="2">B10-B12</f>
        <v>43185000</v>
      </c>
      <c r="C17" s="14">
        <f t="shared" si="2"/>
        <v>65175000</v>
      </c>
      <c r="D17" s="14">
        <f t="shared" si="2"/>
        <v>14512000</v>
      </c>
      <c r="E17" s="14">
        <f t="shared" si="2"/>
        <v>56891080</v>
      </c>
      <c r="F17" s="14">
        <f t="shared" si="2"/>
        <v>98319557</v>
      </c>
      <c r="G17" s="14">
        <f t="shared" si="2"/>
        <v>3061807</v>
      </c>
      <c r="H17" s="14">
        <f t="shared" si="2"/>
        <v>11633647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x14ac:dyDescent="0.25">
      <c r="A18" s="28" t="s">
        <v>40</v>
      </c>
      <c r="B18" s="14"/>
      <c r="C18" s="14"/>
      <c r="D18" s="14"/>
      <c r="E18" s="14"/>
      <c r="F18" s="14"/>
      <c r="G18" s="20"/>
      <c r="H18" s="20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x14ac:dyDescent="0.25">
      <c r="A19" s="23" t="s">
        <v>44</v>
      </c>
      <c r="B19" s="14">
        <v>45484000</v>
      </c>
      <c r="C19" s="14">
        <v>66222000</v>
      </c>
      <c r="D19" s="14">
        <v>22147000</v>
      </c>
      <c r="E19" s="14">
        <v>45160554</v>
      </c>
      <c r="F19" s="14">
        <v>66565440</v>
      </c>
      <c r="G19" s="20"/>
      <c r="H19" s="20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x14ac:dyDescent="0.25">
      <c r="A20" s="23" t="s">
        <v>46</v>
      </c>
      <c r="B20" s="14">
        <v>15000000</v>
      </c>
      <c r="C20" s="14">
        <v>22500000</v>
      </c>
      <c r="D20" s="14">
        <v>0</v>
      </c>
      <c r="E20" s="14">
        <v>0</v>
      </c>
      <c r="F20" s="14">
        <v>0</v>
      </c>
      <c r="G20" s="20"/>
      <c r="H20" s="20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x14ac:dyDescent="0.25">
      <c r="A21" s="23" t="s">
        <v>48</v>
      </c>
      <c r="B21" s="14">
        <v>0</v>
      </c>
      <c r="C21" s="14"/>
      <c r="D21" s="14">
        <v>0</v>
      </c>
      <c r="E21" s="14">
        <v>0</v>
      </c>
      <c r="F21" s="14">
        <v>1427955</v>
      </c>
      <c r="G21" s="20"/>
      <c r="H21" s="16">
        <v>5727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 x14ac:dyDescent="0.25">
      <c r="A22" s="8" t="s">
        <v>53</v>
      </c>
      <c r="B22" s="12">
        <f t="shared" ref="B22:H22" si="3">B17-B19-B20+B21</f>
        <v>-17299000</v>
      </c>
      <c r="C22" s="12">
        <f t="shared" si="3"/>
        <v>-23547000</v>
      </c>
      <c r="D22" s="12">
        <f t="shared" si="3"/>
        <v>-7635000</v>
      </c>
      <c r="E22" s="12">
        <f t="shared" si="3"/>
        <v>11730526</v>
      </c>
      <c r="F22" s="12">
        <f t="shared" si="3"/>
        <v>33182072</v>
      </c>
      <c r="G22" s="12">
        <f t="shared" si="3"/>
        <v>3061807</v>
      </c>
      <c r="H22" s="12">
        <f t="shared" si="3"/>
        <v>11639374</v>
      </c>
    </row>
    <row r="23" spans="1:26" ht="15.75" customHeight="1" x14ac:dyDescent="0.25">
      <c r="A23" s="23" t="s">
        <v>55</v>
      </c>
      <c r="B23" s="14">
        <v>0</v>
      </c>
      <c r="C23" s="14">
        <v>0</v>
      </c>
      <c r="D23" s="14">
        <v>0</v>
      </c>
      <c r="E23" s="14">
        <v>0</v>
      </c>
      <c r="F23" s="14">
        <v>150000</v>
      </c>
      <c r="G23" s="14"/>
      <c r="H23" s="16">
        <v>428878</v>
      </c>
    </row>
    <row r="24" spans="1:26" ht="15.75" customHeight="1" x14ac:dyDescent="0.25">
      <c r="A24" s="8" t="s">
        <v>56</v>
      </c>
      <c r="B24" s="12">
        <f t="shared" ref="B24:G24" si="4">B22-B23</f>
        <v>-17299000</v>
      </c>
      <c r="C24" s="12">
        <f t="shared" si="4"/>
        <v>-23547000</v>
      </c>
      <c r="D24" s="12">
        <f t="shared" si="4"/>
        <v>-7635000</v>
      </c>
      <c r="E24" s="12">
        <f t="shared" si="4"/>
        <v>11730526</v>
      </c>
      <c r="F24" s="12">
        <f t="shared" si="4"/>
        <v>33032072</v>
      </c>
      <c r="G24" s="12">
        <f t="shared" si="4"/>
        <v>3061807</v>
      </c>
      <c r="H24" s="12">
        <f>H22-H23-1</f>
        <v>11210495</v>
      </c>
    </row>
    <row r="25" spans="1:26" ht="15.75" customHeight="1" x14ac:dyDescent="0.25">
      <c r="A25" s="18" t="s">
        <v>60</v>
      </c>
      <c r="B25" s="12">
        <f t="shared" ref="B25:H25" si="5">SUM(B26:B27)</f>
        <v>2380000</v>
      </c>
      <c r="C25" s="12">
        <f t="shared" si="5"/>
        <v>3375000</v>
      </c>
      <c r="D25" s="12">
        <f t="shared" si="5"/>
        <v>1220000</v>
      </c>
      <c r="E25" s="12">
        <f t="shared" si="5"/>
        <v>4171151</v>
      </c>
      <c r="F25" s="12">
        <f t="shared" si="5"/>
        <v>7006127</v>
      </c>
      <c r="G25" s="12">
        <f t="shared" si="5"/>
        <v>1095210</v>
      </c>
      <c r="H25" s="12">
        <f t="shared" si="5"/>
        <v>2360768</v>
      </c>
    </row>
    <row r="26" spans="1:26" ht="15.75" customHeight="1" x14ac:dyDescent="0.25">
      <c r="A26" s="23" t="s">
        <v>63</v>
      </c>
      <c r="B26" s="14">
        <v>2284000</v>
      </c>
      <c r="C26" s="14">
        <v>3232000</v>
      </c>
      <c r="D26" s="14">
        <v>1173000</v>
      </c>
      <c r="E26" s="14">
        <v>4077909</v>
      </c>
      <c r="F26" s="14">
        <v>6867254</v>
      </c>
      <c r="G26" s="16">
        <v>1050210</v>
      </c>
      <c r="H26" s="16">
        <v>2272513</v>
      </c>
    </row>
    <row r="27" spans="1:26" ht="15.75" customHeight="1" x14ac:dyDescent="0.25">
      <c r="A27" s="23" t="s">
        <v>64</v>
      </c>
      <c r="B27" s="14">
        <v>96000</v>
      </c>
      <c r="C27" s="14">
        <v>143000</v>
      </c>
      <c r="D27" s="14">
        <v>47000</v>
      </c>
      <c r="E27" s="14">
        <v>93242</v>
      </c>
      <c r="F27" s="14">
        <v>138873</v>
      </c>
      <c r="G27" s="16">
        <v>45000</v>
      </c>
      <c r="H27" s="16">
        <v>88255</v>
      </c>
    </row>
    <row r="28" spans="1:26" ht="15.75" customHeight="1" x14ac:dyDescent="0.25">
      <c r="A28" s="8" t="s">
        <v>66</v>
      </c>
      <c r="B28" s="12">
        <f t="shared" ref="B28:H28" si="6">B24-B25</f>
        <v>-19679000</v>
      </c>
      <c r="C28" s="12">
        <f t="shared" si="6"/>
        <v>-26922000</v>
      </c>
      <c r="D28" s="12">
        <f t="shared" si="6"/>
        <v>-8855000</v>
      </c>
      <c r="E28" s="12">
        <f t="shared" si="6"/>
        <v>7559375</v>
      </c>
      <c r="F28" s="12">
        <f t="shared" si="6"/>
        <v>26025945</v>
      </c>
      <c r="G28" s="12">
        <f t="shared" si="6"/>
        <v>1966597</v>
      </c>
      <c r="H28" s="12">
        <f t="shared" si="6"/>
        <v>8849727</v>
      </c>
    </row>
    <row r="29" spans="1:26" ht="15.75" customHeight="1" x14ac:dyDescent="0.25">
      <c r="A29" s="2"/>
      <c r="B29" s="14"/>
      <c r="C29" s="14"/>
      <c r="D29" s="14"/>
      <c r="E29" s="14"/>
      <c r="F29" s="14"/>
      <c r="G29" s="14"/>
      <c r="H29" s="14"/>
    </row>
    <row r="30" spans="1:26" ht="15.75" customHeight="1" x14ac:dyDescent="0.25">
      <c r="A30" s="2"/>
      <c r="B30" s="14"/>
      <c r="C30" s="14"/>
      <c r="D30" s="14"/>
      <c r="E30" s="32"/>
      <c r="F30" s="14"/>
      <c r="G30" s="14"/>
      <c r="H30" s="14"/>
    </row>
    <row r="31" spans="1:26" ht="15.75" customHeight="1" x14ac:dyDescent="0.25">
      <c r="A31" s="8" t="s">
        <v>68</v>
      </c>
      <c r="B31" s="33">
        <f>B28/('1'!B38/10)</f>
        <v>-0.74352686920743116</v>
      </c>
      <c r="C31" s="33">
        <f>C28/('1'!C38/10)</f>
        <v>-1.0171873760253296</v>
      </c>
      <c r="D31" s="33">
        <f>D28/('1'!D38/10)</f>
        <v>-0.33456757471568366</v>
      </c>
      <c r="E31" s="33">
        <f>E28/('1'!E38/10)</f>
        <v>0.28561450128794075</v>
      </c>
      <c r="F31" s="33">
        <f>F28/('1'!F38/10)</f>
        <v>0.9833335826999422</v>
      </c>
      <c r="G31" s="33">
        <f>G28/('1'!G38/10)</f>
        <v>7.4303579514094803E-2</v>
      </c>
      <c r="H31" s="33">
        <f>H28/('1'!H38/10)</f>
        <v>0.3343676380176171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8" t="s">
        <v>76</v>
      </c>
      <c r="B32" s="14">
        <f>'1'!B38/10</f>
        <v>26467100</v>
      </c>
      <c r="C32" s="14">
        <f>'1'!C38/10</f>
        <v>26467100</v>
      </c>
      <c r="D32" s="14">
        <f>'1'!D38/10</f>
        <v>26467000</v>
      </c>
      <c r="E32" s="14">
        <f>'1'!E38/10</f>
        <v>26467056</v>
      </c>
      <c r="F32" s="14">
        <f>'1'!F38/10</f>
        <v>26467056</v>
      </c>
      <c r="G32" s="14">
        <f>'1'!G38/10</f>
        <v>26467056</v>
      </c>
      <c r="H32" s="14">
        <f>'1'!H38/10</f>
        <v>26467056</v>
      </c>
    </row>
    <row r="33" spans="7:8" ht="15.75" customHeight="1" x14ac:dyDescent="0.25">
      <c r="G33" s="14"/>
      <c r="H33" s="14"/>
    </row>
    <row r="34" spans="7:8" ht="15.75" customHeight="1" x14ac:dyDescent="0.25">
      <c r="G34" s="14"/>
      <c r="H34" s="14"/>
    </row>
    <row r="35" spans="7:8" ht="15.75" customHeight="1" x14ac:dyDescent="0.25">
      <c r="G35" s="14"/>
      <c r="H35" s="14"/>
    </row>
    <row r="36" spans="7:8" ht="15.75" customHeight="1" x14ac:dyDescent="0.25">
      <c r="G36" s="14"/>
      <c r="H36" s="14"/>
    </row>
    <row r="37" spans="7:8" ht="15.75" customHeight="1" x14ac:dyDescent="0.25">
      <c r="G37" s="14"/>
      <c r="H37" s="14"/>
    </row>
    <row r="38" spans="7:8" ht="15.75" customHeight="1" x14ac:dyDescent="0.25">
      <c r="G38" s="14"/>
      <c r="H38" s="14"/>
    </row>
    <row r="39" spans="7:8" ht="15.75" customHeight="1" x14ac:dyDescent="0.25">
      <c r="G39" s="14"/>
      <c r="H39" s="14"/>
    </row>
    <row r="40" spans="7:8" ht="15.75" customHeight="1" x14ac:dyDescent="0.25">
      <c r="G40" s="14"/>
      <c r="H40" s="14"/>
    </row>
    <row r="41" spans="7:8" ht="15.75" customHeight="1" x14ac:dyDescent="0.25">
      <c r="G41" s="14"/>
      <c r="H41" s="14"/>
    </row>
    <row r="42" spans="7:8" ht="15.75" customHeight="1" x14ac:dyDescent="0.2"/>
    <row r="43" spans="7:8" ht="15.75" customHeight="1" x14ac:dyDescent="0.2"/>
    <row r="44" spans="7:8" ht="15.75" customHeight="1" x14ac:dyDescent="0.2"/>
    <row r="45" spans="7:8" ht="15.75" customHeight="1" x14ac:dyDescent="0.2"/>
    <row r="46" spans="7:8" ht="15.75" customHeight="1" x14ac:dyDescent="0.2"/>
    <row r="47" spans="7:8" ht="15.75" customHeight="1" x14ac:dyDescent="0.2"/>
    <row r="48" spans="7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22" sqref="G22"/>
    </sheetView>
  </sheetViews>
  <sheetFormatPr defaultColWidth="12.625" defaultRowHeight="15" customHeight="1" x14ac:dyDescent="0.2"/>
  <cols>
    <col min="1" max="1" width="37.875" customWidth="1"/>
    <col min="2" max="2" width="13.5" customWidth="1"/>
    <col min="3" max="4" width="15.5" customWidth="1"/>
    <col min="5" max="5" width="15" customWidth="1"/>
    <col min="6" max="6" width="12.625" customWidth="1"/>
    <col min="7" max="7" width="12" customWidth="1"/>
    <col min="8" max="8" width="12.5" customWidth="1"/>
    <col min="9" max="26" width="7.625" customWidth="1"/>
  </cols>
  <sheetData>
    <row r="1" spans="1:26" x14ac:dyDescent="0.25">
      <c r="A1" s="2" t="s">
        <v>1</v>
      </c>
    </row>
    <row r="2" spans="1:26" x14ac:dyDescent="0.25">
      <c r="A2" s="2" t="s">
        <v>9</v>
      </c>
    </row>
    <row r="3" spans="1:26" x14ac:dyDescent="0.25">
      <c r="A3" s="3" t="s">
        <v>3</v>
      </c>
    </row>
    <row r="4" spans="1:26" ht="15.75" x14ac:dyDescent="0.25">
      <c r="A4" s="9"/>
      <c r="B4" s="11"/>
      <c r="C4" s="11"/>
      <c r="D4" s="11"/>
      <c r="E4" s="11"/>
      <c r="F4" s="11"/>
    </row>
    <row r="5" spans="1:26" x14ac:dyDescent="0.25">
      <c r="B5" s="5" t="s">
        <v>5</v>
      </c>
      <c r="C5" s="5" t="s">
        <v>6</v>
      </c>
      <c r="D5" s="5" t="s">
        <v>7</v>
      </c>
      <c r="E5" s="5" t="s">
        <v>5</v>
      </c>
      <c r="F5" s="5" t="s">
        <v>6</v>
      </c>
      <c r="G5" s="5" t="s">
        <v>7</v>
      </c>
      <c r="H5" s="5" t="s">
        <v>5</v>
      </c>
    </row>
    <row r="6" spans="1:26" x14ac:dyDescent="0.25">
      <c r="B6" s="6">
        <v>43100</v>
      </c>
      <c r="C6" s="6">
        <v>43190</v>
      </c>
      <c r="D6" s="6">
        <v>43373</v>
      </c>
      <c r="E6" s="6">
        <v>43465</v>
      </c>
      <c r="F6" s="6">
        <v>43555</v>
      </c>
      <c r="G6" s="7">
        <v>43738</v>
      </c>
      <c r="H6" s="7">
        <v>43830</v>
      </c>
    </row>
    <row r="7" spans="1:26" x14ac:dyDescent="0.25">
      <c r="A7" s="8" t="s">
        <v>10</v>
      </c>
      <c r="B7" s="14"/>
      <c r="C7" s="14"/>
      <c r="D7" s="14"/>
      <c r="E7" s="14"/>
      <c r="F7" s="14"/>
    </row>
    <row r="8" spans="1:26" x14ac:dyDescent="0.25">
      <c r="A8" s="3" t="s">
        <v>12</v>
      </c>
      <c r="B8" s="14">
        <v>321432000</v>
      </c>
      <c r="C8" s="14">
        <v>98250000</v>
      </c>
      <c r="D8" s="14">
        <v>237347000</v>
      </c>
      <c r="E8" s="14">
        <v>464815713</v>
      </c>
      <c r="F8" s="14">
        <v>679606638</v>
      </c>
      <c r="G8" s="16">
        <v>192553953</v>
      </c>
      <c r="H8" s="16">
        <v>387193448</v>
      </c>
    </row>
    <row r="9" spans="1:26" x14ac:dyDescent="0.25">
      <c r="A9" s="3" t="s">
        <v>15</v>
      </c>
      <c r="B9" s="14">
        <v>-306292000</v>
      </c>
      <c r="C9" s="14">
        <v>-93735000</v>
      </c>
      <c r="D9" s="14">
        <v>-189636000</v>
      </c>
      <c r="E9" s="14">
        <v>-456788265</v>
      </c>
      <c r="F9" s="14">
        <v>-673213188</v>
      </c>
      <c r="G9" s="16">
        <v>-183881904</v>
      </c>
      <c r="H9" s="16">
        <v>-384248071</v>
      </c>
    </row>
    <row r="10" spans="1:26" x14ac:dyDescent="0.25">
      <c r="A10" s="19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20"/>
      <c r="H10" s="16">
        <v>5727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 t="s">
        <v>19</v>
      </c>
      <c r="B11" s="14">
        <v>-4996000</v>
      </c>
      <c r="C11" s="14">
        <v>-2749000</v>
      </c>
      <c r="D11" s="14">
        <v>-3709000</v>
      </c>
      <c r="E11" s="14">
        <v>-3709000</v>
      </c>
      <c r="F11" s="14">
        <v>-3710000</v>
      </c>
      <c r="G11" s="16">
        <v>-5778923</v>
      </c>
      <c r="H11" s="20"/>
    </row>
    <row r="12" spans="1:26" x14ac:dyDescent="0.25">
      <c r="A12" s="3" t="s">
        <v>20</v>
      </c>
      <c r="B12" s="14">
        <v>-2131000</v>
      </c>
      <c r="C12" s="14">
        <v>-1358000</v>
      </c>
      <c r="D12" s="14">
        <v>-1846000</v>
      </c>
      <c r="E12" s="14">
        <v>-1334177</v>
      </c>
      <c r="F12" s="14">
        <v>-2888609</v>
      </c>
      <c r="G12" s="16">
        <v>-2021107</v>
      </c>
      <c r="H12" s="16">
        <v>-2645465</v>
      </c>
    </row>
    <row r="13" spans="1:26" x14ac:dyDescent="0.25">
      <c r="A13" s="2"/>
      <c r="B13" s="22">
        <f t="shared" ref="B13:H13" si="0">SUM(B8:B12)</f>
        <v>8013000</v>
      </c>
      <c r="C13" s="22">
        <f t="shared" si="0"/>
        <v>408000</v>
      </c>
      <c r="D13" s="22">
        <f t="shared" si="0"/>
        <v>42156000</v>
      </c>
      <c r="E13" s="22">
        <f t="shared" si="0"/>
        <v>2984271</v>
      </c>
      <c r="F13" s="22">
        <f t="shared" si="0"/>
        <v>-205159</v>
      </c>
      <c r="G13" s="22">
        <f t="shared" si="0"/>
        <v>872019</v>
      </c>
      <c r="H13" s="22">
        <f t="shared" si="0"/>
        <v>305639</v>
      </c>
    </row>
    <row r="14" spans="1:26" x14ac:dyDescent="0.25">
      <c r="B14" s="14"/>
      <c r="C14" s="14"/>
      <c r="D14" s="14"/>
      <c r="E14" s="14"/>
      <c r="F14" s="14"/>
      <c r="G14" s="14"/>
      <c r="H14" s="14"/>
    </row>
    <row r="15" spans="1:26" x14ac:dyDescent="0.25">
      <c r="A15" s="8" t="s">
        <v>27</v>
      </c>
      <c r="B15" s="14"/>
      <c r="C15" s="14"/>
      <c r="D15" s="14"/>
      <c r="E15" s="14"/>
      <c r="F15" s="14"/>
      <c r="G15" s="14"/>
      <c r="H15" s="14"/>
    </row>
    <row r="16" spans="1:26" x14ac:dyDescent="0.25">
      <c r="A16" s="3" t="s">
        <v>30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/>
      <c r="H16" s="14"/>
    </row>
    <row r="17" spans="1:8" x14ac:dyDescent="0.25">
      <c r="A17" s="19" t="s">
        <v>31</v>
      </c>
      <c r="B17" s="14">
        <v>0</v>
      </c>
      <c r="C17" s="14">
        <v>0</v>
      </c>
      <c r="D17" s="14"/>
      <c r="E17" s="14">
        <v>0</v>
      </c>
      <c r="F17" s="14"/>
      <c r="G17" s="14"/>
      <c r="H17" s="14"/>
    </row>
    <row r="18" spans="1:8" x14ac:dyDescent="0.25">
      <c r="A18" s="19" t="s">
        <v>33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/>
      <c r="H18" s="14"/>
    </row>
    <row r="19" spans="1:8" x14ac:dyDescent="0.25">
      <c r="A19" s="2"/>
      <c r="B19" s="22">
        <f>SUM(B16:B18)</f>
        <v>0</v>
      </c>
      <c r="C19" s="22">
        <f t="shared" ref="C19:H19" si="1">SUM(C16)</f>
        <v>0</v>
      </c>
      <c r="D19" s="22">
        <f t="shared" si="1"/>
        <v>0</v>
      </c>
      <c r="E19" s="22">
        <f t="shared" si="1"/>
        <v>0</v>
      </c>
      <c r="F19" s="22">
        <f t="shared" si="1"/>
        <v>0</v>
      </c>
      <c r="G19" s="22">
        <f t="shared" si="1"/>
        <v>0</v>
      </c>
      <c r="H19" s="22">
        <f t="shared" si="1"/>
        <v>0</v>
      </c>
    </row>
    <row r="20" spans="1:8" x14ac:dyDescent="0.25">
      <c r="B20" s="14"/>
      <c r="C20" s="14"/>
      <c r="D20" s="14"/>
      <c r="E20" s="14"/>
      <c r="F20" s="14"/>
      <c r="G20" s="14"/>
      <c r="H20" s="14"/>
    </row>
    <row r="21" spans="1:8" ht="15.75" customHeight="1" x14ac:dyDescent="0.25">
      <c r="A21" s="8" t="s">
        <v>35</v>
      </c>
      <c r="B21" s="14"/>
      <c r="C21" s="14"/>
      <c r="D21" s="14"/>
      <c r="E21" s="14"/>
      <c r="F21" s="14"/>
      <c r="G21" s="14"/>
      <c r="H21" s="14"/>
    </row>
    <row r="22" spans="1:8" ht="15.75" customHeight="1" x14ac:dyDescent="0.25">
      <c r="A22" s="3" t="s">
        <v>36</v>
      </c>
      <c r="B22" s="14">
        <v>-1268000</v>
      </c>
      <c r="C22" s="14">
        <v>471000</v>
      </c>
      <c r="D22" s="14"/>
      <c r="E22" s="14">
        <v>0</v>
      </c>
      <c r="F22" s="14">
        <v>0</v>
      </c>
      <c r="G22" s="14"/>
      <c r="H22" s="14"/>
    </row>
    <row r="23" spans="1:8" ht="15.75" customHeight="1" x14ac:dyDescent="0.25">
      <c r="A23" s="19" t="s">
        <v>37</v>
      </c>
      <c r="B23" s="14">
        <v>0</v>
      </c>
      <c r="C23" s="14">
        <v>0</v>
      </c>
      <c r="D23" s="14"/>
      <c r="E23" s="14">
        <v>0</v>
      </c>
      <c r="F23" s="14">
        <v>0</v>
      </c>
      <c r="G23" s="14"/>
      <c r="H23" s="14"/>
    </row>
    <row r="24" spans="1:8" ht="15.75" customHeight="1" x14ac:dyDescent="0.25">
      <c r="A24" s="3" t="s">
        <v>39</v>
      </c>
      <c r="B24" s="14">
        <v>-6467000</v>
      </c>
      <c r="C24" s="14">
        <v>-947000</v>
      </c>
      <c r="D24" s="14"/>
      <c r="E24" s="14">
        <v>0</v>
      </c>
      <c r="F24" s="14">
        <v>0</v>
      </c>
      <c r="G24" s="14"/>
      <c r="H24" s="14"/>
    </row>
    <row r="25" spans="1:8" ht="15.75" customHeight="1" x14ac:dyDescent="0.25">
      <c r="A25" s="2"/>
      <c r="B25" s="22">
        <f t="shared" ref="B25:H25" si="2">SUM(B22:B24)</f>
        <v>-7735000</v>
      </c>
      <c r="C25" s="22">
        <f t="shared" si="2"/>
        <v>-476000</v>
      </c>
      <c r="D25" s="22">
        <f t="shared" si="2"/>
        <v>0</v>
      </c>
      <c r="E25" s="22">
        <f t="shared" si="2"/>
        <v>0</v>
      </c>
      <c r="F25" s="22">
        <f t="shared" si="2"/>
        <v>0</v>
      </c>
      <c r="G25" s="22">
        <f t="shared" si="2"/>
        <v>0</v>
      </c>
      <c r="H25" s="22">
        <f t="shared" si="2"/>
        <v>0</v>
      </c>
    </row>
    <row r="26" spans="1:8" ht="15.75" customHeight="1" x14ac:dyDescent="0.25">
      <c r="B26" s="12"/>
      <c r="C26" s="12"/>
      <c r="D26" s="12"/>
      <c r="E26" s="12"/>
      <c r="F26" s="12"/>
      <c r="G26" s="14"/>
      <c r="H26" s="14"/>
    </row>
    <row r="27" spans="1:8" ht="15.75" customHeight="1" x14ac:dyDescent="0.25">
      <c r="A27" s="2" t="s">
        <v>42</v>
      </c>
      <c r="B27" s="12">
        <f t="shared" ref="B27:H27" si="3">B13+B19+B25</f>
        <v>278000</v>
      </c>
      <c r="C27" s="12">
        <f t="shared" si="3"/>
        <v>-68000</v>
      </c>
      <c r="D27" s="12">
        <f t="shared" si="3"/>
        <v>42156000</v>
      </c>
      <c r="E27" s="12">
        <f t="shared" si="3"/>
        <v>2984271</v>
      </c>
      <c r="F27" s="12">
        <f t="shared" si="3"/>
        <v>-205159</v>
      </c>
      <c r="G27" s="12">
        <f t="shared" si="3"/>
        <v>872019</v>
      </c>
      <c r="H27" s="12">
        <f t="shared" si="3"/>
        <v>305639</v>
      </c>
    </row>
    <row r="28" spans="1:8" ht="15.75" customHeight="1" x14ac:dyDescent="0.25">
      <c r="A28" s="28" t="s">
        <v>47</v>
      </c>
      <c r="B28" s="12">
        <v>0</v>
      </c>
      <c r="C28" s="12">
        <v>0</v>
      </c>
      <c r="D28" s="12">
        <v>0</v>
      </c>
      <c r="E28" s="12"/>
      <c r="F28" s="14"/>
      <c r="G28" s="14"/>
      <c r="H28" s="14"/>
    </row>
    <row r="29" spans="1:8" ht="15.75" customHeight="1" x14ac:dyDescent="0.25">
      <c r="A29" s="28" t="s">
        <v>49</v>
      </c>
      <c r="B29" s="14">
        <v>377000</v>
      </c>
      <c r="C29" s="14">
        <v>377000</v>
      </c>
      <c r="D29" s="14">
        <v>632000</v>
      </c>
      <c r="E29" s="14">
        <v>632447</v>
      </c>
      <c r="F29" s="14">
        <v>632447</v>
      </c>
      <c r="G29" s="16">
        <v>20723598</v>
      </c>
      <c r="H29" s="16">
        <v>20723598</v>
      </c>
    </row>
    <row r="30" spans="1:8" ht="15.75" customHeight="1" x14ac:dyDescent="0.25">
      <c r="A30" s="8" t="s">
        <v>52</v>
      </c>
      <c r="B30" s="21">
        <f t="shared" ref="B30:H30" si="4">SUM(B27:B29)</f>
        <v>655000</v>
      </c>
      <c r="C30" s="21">
        <f t="shared" si="4"/>
        <v>309000</v>
      </c>
      <c r="D30" s="21">
        <f t="shared" si="4"/>
        <v>42788000</v>
      </c>
      <c r="E30" s="21">
        <f t="shared" si="4"/>
        <v>3616718</v>
      </c>
      <c r="F30" s="21">
        <f t="shared" si="4"/>
        <v>427288</v>
      </c>
      <c r="G30" s="21">
        <f t="shared" si="4"/>
        <v>21595617</v>
      </c>
      <c r="H30" s="21">
        <f t="shared" si="4"/>
        <v>21029237</v>
      </c>
    </row>
    <row r="31" spans="1:8" ht="15.75" customHeight="1" x14ac:dyDescent="0.25">
      <c r="A31" s="2"/>
      <c r="B31" s="14"/>
      <c r="C31" s="14"/>
      <c r="D31" s="14"/>
      <c r="E31" s="14"/>
      <c r="F31" s="14"/>
      <c r="G31" s="20"/>
      <c r="H31" s="14"/>
    </row>
    <row r="32" spans="1:8" ht="15.75" customHeight="1" x14ac:dyDescent="0.25">
      <c r="G32" s="14"/>
      <c r="H32" s="14"/>
    </row>
    <row r="33" spans="1:26" ht="15.75" customHeight="1" x14ac:dyDescent="0.25">
      <c r="A33" s="8" t="s">
        <v>57</v>
      </c>
      <c r="B33" s="31">
        <f>B13/('1'!B38/10)</f>
        <v>0.30275322948112943</v>
      </c>
      <c r="C33" s="31">
        <f>C13/('1'!C38/10)</f>
        <v>1.5415364735841857E-2</v>
      </c>
      <c r="D33" s="31">
        <f>D13/('1'!D38/10)</f>
        <v>1.5927759096233045</v>
      </c>
      <c r="E33" s="31">
        <f>E13/('1'!E38/10)</f>
        <v>0.1127541725834562</v>
      </c>
      <c r="F33" s="31">
        <f>F13/('1'!F38/10)</f>
        <v>-7.7514854693321389E-3</v>
      </c>
      <c r="G33" s="31">
        <f>G13/('1'!G38/10)</f>
        <v>3.2947336492581573E-2</v>
      </c>
      <c r="H33" s="31">
        <f>H13/('1'!H38/10)</f>
        <v>1.1547903174421817E-2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8" t="s">
        <v>70</v>
      </c>
      <c r="G34" s="14"/>
      <c r="H34" s="14"/>
    </row>
    <row r="35" spans="1:26" ht="15.75" customHeight="1" x14ac:dyDescent="0.25">
      <c r="G35" s="14"/>
      <c r="H35" s="14"/>
    </row>
    <row r="36" spans="1:26" ht="15.75" customHeight="1" x14ac:dyDescent="0.25">
      <c r="G36" s="14"/>
      <c r="H36" s="14"/>
    </row>
    <row r="37" spans="1:26" ht="15.75" customHeight="1" x14ac:dyDescent="0.25">
      <c r="G37" s="14"/>
      <c r="H37" s="14"/>
    </row>
    <row r="38" spans="1:26" ht="15.75" customHeight="1" x14ac:dyDescent="0.25">
      <c r="G38" s="14"/>
      <c r="H38" s="14"/>
    </row>
    <row r="39" spans="1:26" ht="15.75" customHeight="1" x14ac:dyDescent="0.25">
      <c r="G39" s="14"/>
      <c r="H39" s="14"/>
    </row>
    <row r="40" spans="1:26" ht="15.75" customHeight="1" x14ac:dyDescent="0.25">
      <c r="G40" s="14"/>
      <c r="H40" s="14"/>
    </row>
    <row r="41" spans="1:26" ht="15.75" customHeight="1" x14ac:dyDescent="0.25">
      <c r="G41" s="14"/>
      <c r="H41" s="14"/>
    </row>
    <row r="42" spans="1:26" ht="15.75" customHeight="1" x14ac:dyDescent="0.25">
      <c r="G42" s="14"/>
      <c r="H42" s="14"/>
    </row>
    <row r="43" spans="1:26" ht="15.75" customHeight="1" x14ac:dyDescent="0.25">
      <c r="G43" s="14"/>
      <c r="H43" s="14"/>
    </row>
    <row r="44" spans="1:26" ht="15.75" customHeight="1" x14ac:dyDescent="0.25">
      <c r="G44" s="14"/>
      <c r="H44" s="14"/>
    </row>
    <row r="45" spans="1:26" ht="15.75" customHeight="1" x14ac:dyDescent="0.25">
      <c r="G45" s="14"/>
      <c r="H45" s="14"/>
    </row>
    <row r="46" spans="1:26" ht="15.75" customHeight="1" x14ac:dyDescent="0.25">
      <c r="G46" s="14"/>
      <c r="H46" s="14"/>
    </row>
    <row r="47" spans="1:26" ht="15.75" customHeight="1" x14ac:dyDescent="0.25">
      <c r="G47" s="14"/>
      <c r="H47" s="14"/>
    </row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14.5" customWidth="1"/>
    <col min="2" max="6" width="12.75" customWidth="1"/>
    <col min="7" max="26" width="7.625" customWidth="1"/>
  </cols>
  <sheetData>
    <row r="1" spans="1:26" x14ac:dyDescent="0.25">
      <c r="A1" s="2" t="s">
        <v>1</v>
      </c>
    </row>
    <row r="2" spans="1:26" x14ac:dyDescent="0.25">
      <c r="A2" s="2" t="s">
        <v>80</v>
      </c>
    </row>
    <row r="3" spans="1:26" x14ac:dyDescent="0.25">
      <c r="A3" s="3" t="s">
        <v>3</v>
      </c>
    </row>
    <row r="4" spans="1:26" x14ac:dyDescent="0.25">
      <c r="B4" s="4" t="s">
        <v>81</v>
      </c>
      <c r="C4" s="4" t="s">
        <v>82</v>
      </c>
      <c r="D4" s="4" t="s">
        <v>83</v>
      </c>
      <c r="E4" s="4" t="s">
        <v>84</v>
      </c>
      <c r="F4" s="4" t="s">
        <v>85</v>
      </c>
    </row>
    <row r="5" spans="1:26" x14ac:dyDescent="0.25">
      <c r="B5" s="35">
        <v>43100</v>
      </c>
      <c r="C5" s="35">
        <v>43190</v>
      </c>
      <c r="D5" s="35">
        <v>43373</v>
      </c>
      <c r="E5" s="35">
        <v>43465</v>
      </c>
      <c r="F5" s="35">
        <v>43555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3" t="s">
        <v>86</v>
      </c>
      <c r="B6" s="36">
        <f>'2'!B28/'1'!B19</f>
        <v>-1.1479387968196746E-2</v>
      </c>
      <c r="C6" s="36">
        <f>'2'!C28/'1'!C19</f>
        <v>-1.5751449821434421E-2</v>
      </c>
      <c r="D6" s="36">
        <f>'2'!D28/'1'!D19</f>
        <v>-5.2829968045476133E-3</v>
      </c>
      <c r="E6" s="36">
        <f>'2'!E28/'1'!E19</f>
        <v>4.3425693153625643E-3</v>
      </c>
      <c r="F6" s="36">
        <f>'2'!F28/'1'!F19</f>
        <v>1.4643759404813432E-2</v>
      </c>
    </row>
    <row r="7" spans="1:26" x14ac:dyDescent="0.25">
      <c r="A7" s="3" t="s">
        <v>87</v>
      </c>
      <c r="B7" s="36">
        <f>'2'!B28/'1'!B43</f>
        <v>-2.6080894641349595E-2</v>
      </c>
      <c r="C7" s="36">
        <f>'2'!C28/'1'!C43</f>
        <v>-3.6426121488056178E-2</v>
      </c>
      <c r="D7" s="36">
        <f>'2'!D28/'1'!D43</f>
        <v>-1.1872885707888128E-2</v>
      </c>
      <c r="E7" s="36">
        <f>'2'!E28/'1'!E43</f>
        <v>9.9174046724467609E-3</v>
      </c>
      <c r="F7" s="36">
        <f>'2'!F28/'1'!F43</f>
        <v>3.3459086893263879E-2</v>
      </c>
    </row>
    <row r="8" spans="1:26" x14ac:dyDescent="0.25">
      <c r="A8" s="3" t="s">
        <v>88</v>
      </c>
      <c r="B8" s="36">
        <f>('1'!B26)/'1'!B43</f>
        <v>0.33033502664547926</v>
      </c>
      <c r="C8" s="36">
        <f>('1'!C26)/'1'!C43</f>
        <v>0.6866625624928121</v>
      </c>
      <c r="D8" s="36">
        <f>('1'!D26)/'1'!D43</f>
        <v>0.6953729936432127</v>
      </c>
      <c r="E8" s="36">
        <f>('1'!E26)/'1'!E43</f>
        <v>0.68228806462757152</v>
      </c>
      <c r="F8" s="36">
        <f>('1'!F26)/'1'!F43</f>
        <v>0.66833712233073883</v>
      </c>
    </row>
    <row r="9" spans="1:26" x14ac:dyDescent="0.25">
      <c r="A9" s="3" t="s">
        <v>89</v>
      </c>
      <c r="B9" s="37">
        <f>'1'!B18/'1'!B35</f>
        <v>1.4782435354430796</v>
      </c>
      <c r="C9" s="37">
        <f>'1'!C18/'1'!C35</f>
        <v>2.4264236890417501</v>
      </c>
      <c r="D9" s="37">
        <f>'1'!D18/'1'!D35</f>
        <v>2.7495119638574375</v>
      </c>
      <c r="E9" s="37">
        <f>'1'!E18/'1'!E35</f>
        <v>2.6196215813804598</v>
      </c>
      <c r="F9" s="37">
        <f>'1'!F18/'1'!F35</f>
        <v>2.5964251584597675</v>
      </c>
    </row>
    <row r="10" spans="1:26" x14ac:dyDescent="0.25">
      <c r="A10" s="3" t="s">
        <v>90</v>
      </c>
      <c r="B10" s="36">
        <f>'2'!B28/'2'!B8</f>
        <v>-5.5917687708849535E-2</v>
      </c>
      <c r="C10" s="36">
        <f>'2'!C28/'2'!C8</f>
        <v>-5.2788752830910106E-2</v>
      </c>
      <c r="D10" s="36">
        <f>'2'!D28/'2'!D8</f>
        <v>-5.2855258367008294E-2</v>
      </c>
      <c r="E10" s="36">
        <f>'2'!E28/'2'!E8</f>
        <v>1.9459425994716947E-2</v>
      </c>
      <c r="F10" s="36">
        <f>'2'!F28/'2'!F8</f>
        <v>4.3199681663518917E-2</v>
      </c>
    </row>
    <row r="11" spans="1:26" x14ac:dyDescent="0.25">
      <c r="A11" s="3" t="s">
        <v>91</v>
      </c>
      <c r="B11" s="36">
        <f>'2'!B22/'2'!B8</f>
        <v>-4.9154940783342045E-2</v>
      </c>
      <c r="C11" s="36">
        <f>'2'!C22/'2'!C8</f>
        <v>-4.6171040892557767E-2</v>
      </c>
      <c r="D11" s="36">
        <f>'2'!D22/'2'!D8</f>
        <v>-4.5573110969182193E-2</v>
      </c>
      <c r="E11" s="36">
        <f>'2'!E22/'2'!E8</f>
        <v>3.0196848625197587E-2</v>
      </c>
      <c r="F11" s="36">
        <f>'2'!F22/'2'!F8</f>
        <v>5.5077921179652246E-2</v>
      </c>
    </row>
    <row r="12" spans="1:26" x14ac:dyDescent="0.25">
      <c r="A12" s="3" t="s">
        <v>92</v>
      </c>
      <c r="B12" s="36">
        <f>'2'!B28/('1'!B26+'1'!B43)</f>
        <v>-1.9604756786051225E-2</v>
      </c>
      <c r="C12" s="36">
        <f>'2'!C28/('1'!C26+'1'!C43)</f>
        <v>-2.1596567267266546E-2</v>
      </c>
      <c r="D12" s="36">
        <f>'2'!D28/('1'!D26+'1'!D43)</f>
        <v>-7.0031112636602189E-3</v>
      </c>
      <c r="E12" s="36">
        <f>'2'!E28/('1'!E26+'1'!E43)</f>
        <v>5.8951881553307561E-3</v>
      </c>
      <c r="F12" s="36">
        <f>'2'!F28/('1'!F26+'1'!F43)</f>
        <v>2.0055351190963185E-2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2019-02-19T03:18:07Z</dcterms:created>
  <dcterms:modified xsi:type="dcterms:W3CDTF">2020-04-12T16:27:12Z</dcterms:modified>
</cp:coreProperties>
</file>