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uri="GoogleSheetsCustomDataVersion1">
      <go:sheetsCustomData xmlns:go="http://customooxmlschemas.google.com/" r:id="rId8" roundtripDataSignature="AMtx7mg7qFV2/VC7BSLFjwO2Qk7PyunDzA=="/>
    </ext>
  </extLst>
</workbook>
</file>

<file path=xl/calcChain.xml><?xml version="1.0" encoding="utf-8"?>
<calcChain xmlns="http://schemas.openxmlformats.org/spreadsheetml/2006/main">
  <c r="F9" i="4" l="1"/>
  <c r="C9" i="4"/>
  <c r="B9" i="4"/>
  <c r="D8" i="4"/>
  <c r="C8" i="4"/>
  <c r="H36" i="3"/>
  <c r="G36" i="3"/>
  <c r="F36" i="3"/>
  <c r="E36" i="3"/>
  <c r="D36" i="3"/>
  <c r="C36" i="3"/>
  <c r="B36" i="3"/>
  <c r="H35" i="3"/>
  <c r="G35" i="3"/>
  <c r="D35" i="3"/>
  <c r="C35" i="3"/>
  <c r="E28" i="3"/>
  <c r="E32" i="3" s="1"/>
  <c r="H26" i="3"/>
  <c r="G26" i="3"/>
  <c r="F26" i="3"/>
  <c r="E26" i="3"/>
  <c r="D26" i="3"/>
  <c r="C26" i="3"/>
  <c r="B26" i="3"/>
  <c r="H20" i="3"/>
  <c r="G20" i="3"/>
  <c r="F20" i="3"/>
  <c r="E20" i="3"/>
  <c r="D20" i="3"/>
  <c r="C20" i="3"/>
  <c r="B20" i="3"/>
  <c r="H15" i="3"/>
  <c r="H28" i="3" s="1"/>
  <c r="H32" i="3" s="1"/>
  <c r="G15" i="3"/>
  <c r="G28" i="3" s="1"/>
  <c r="G32" i="3" s="1"/>
  <c r="F15" i="3"/>
  <c r="F35" i="3" s="1"/>
  <c r="E15" i="3"/>
  <c r="E35" i="3" s="1"/>
  <c r="D15" i="3"/>
  <c r="D28" i="3" s="1"/>
  <c r="D32" i="3" s="1"/>
  <c r="C15" i="3"/>
  <c r="C28" i="3" s="1"/>
  <c r="C32" i="3" s="1"/>
  <c r="B15" i="3"/>
  <c r="B35" i="3" s="1"/>
  <c r="H30" i="2"/>
  <c r="G30" i="2"/>
  <c r="F30" i="2"/>
  <c r="E30" i="2"/>
  <c r="D30" i="2"/>
  <c r="C30" i="2"/>
  <c r="B30" i="2"/>
  <c r="H23" i="2"/>
  <c r="G23" i="2"/>
  <c r="F23" i="2"/>
  <c r="E23" i="2"/>
  <c r="D23" i="2"/>
  <c r="C23" i="2"/>
  <c r="B23" i="2"/>
  <c r="H20" i="2"/>
  <c r="H22" i="2" s="1"/>
  <c r="H26" i="2" s="1"/>
  <c r="H29" i="2" s="1"/>
  <c r="D20" i="2"/>
  <c r="D22" i="2" s="1"/>
  <c r="D26" i="2" s="1"/>
  <c r="H16" i="2"/>
  <c r="G16" i="2"/>
  <c r="G20" i="2" s="1"/>
  <c r="G22" i="2" s="1"/>
  <c r="G26" i="2" s="1"/>
  <c r="G29" i="2" s="1"/>
  <c r="D16" i="2"/>
  <c r="C16" i="2"/>
  <c r="C20" i="2" s="1"/>
  <c r="H10" i="2"/>
  <c r="G10" i="2"/>
  <c r="F10" i="2"/>
  <c r="F16" i="2" s="1"/>
  <c r="F20" i="2" s="1"/>
  <c r="E10" i="2"/>
  <c r="E16" i="2" s="1"/>
  <c r="E20" i="2" s="1"/>
  <c r="D10" i="2"/>
  <c r="C10" i="2"/>
  <c r="B10" i="2"/>
  <c r="B16" i="2" s="1"/>
  <c r="B20" i="2" s="1"/>
  <c r="H48" i="1"/>
  <c r="G48" i="1"/>
  <c r="F48" i="1"/>
  <c r="E48" i="1"/>
  <c r="D48" i="1"/>
  <c r="C48" i="1"/>
  <c r="B48" i="1"/>
  <c r="H47" i="1"/>
  <c r="E47" i="1"/>
  <c r="D47" i="1"/>
  <c r="H42" i="1"/>
  <c r="G42" i="1"/>
  <c r="G47" i="1" s="1"/>
  <c r="F42" i="1"/>
  <c r="F8" i="4" s="1"/>
  <c r="E42" i="1"/>
  <c r="E8" i="4" s="1"/>
  <c r="D42" i="1"/>
  <c r="C42" i="1"/>
  <c r="C47" i="1" s="1"/>
  <c r="B42" i="1"/>
  <c r="B8" i="4" s="1"/>
  <c r="F38" i="1"/>
  <c r="E38" i="1"/>
  <c r="B38" i="1"/>
  <c r="H37" i="1"/>
  <c r="G37" i="1"/>
  <c r="F37" i="1"/>
  <c r="E37" i="1"/>
  <c r="D37" i="1"/>
  <c r="C37" i="1"/>
  <c r="B37" i="1"/>
  <c r="H27" i="1"/>
  <c r="H38" i="1" s="1"/>
  <c r="H45" i="1" s="1"/>
  <c r="G27" i="1"/>
  <c r="G38" i="1" s="1"/>
  <c r="G45" i="1" s="1"/>
  <c r="F27" i="1"/>
  <c r="E27" i="1"/>
  <c r="D27" i="1"/>
  <c r="D38" i="1" s="1"/>
  <c r="D45" i="1" s="1"/>
  <c r="C27" i="1"/>
  <c r="C38" i="1" s="1"/>
  <c r="C45" i="1" s="1"/>
  <c r="B27" i="1"/>
  <c r="G20" i="1"/>
  <c r="F20" i="1"/>
  <c r="C20" i="1"/>
  <c r="B20" i="1"/>
  <c r="H19" i="1"/>
  <c r="G19" i="1"/>
  <c r="F19" i="1"/>
  <c r="E19" i="1"/>
  <c r="E9" i="4" s="1"/>
  <c r="D19" i="1"/>
  <c r="D9" i="4" s="1"/>
  <c r="C19" i="1"/>
  <c r="B19" i="1"/>
  <c r="H12" i="1"/>
  <c r="H20" i="1" s="1"/>
  <c r="G12" i="1"/>
  <c r="F12" i="1"/>
  <c r="E12" i="1"/>
  <c r="E20" i="1" s="1"/>
  <c r="D12" i="1"/>
  <c r="D20" i="1" s="1"/>
  <c r="C12" i="1"/>
  <c r="B12" i="1"/>
  <c r="E11" i="4" l="1"/>
  <c r="E22" i="2"/>
  <c r="E26" i="2" s="1"/>
  <c r="C11" i="4"/>
  <c r="C22" i="2"/>
  <c r="C26" i="2" s="1"/>
  <c r="D10" i="4"/>
  <c r="D6" i="4"/>
  <c r="D12" i="4"/>
  <c r="D7" i="4"/>
  <c r="D29" i="2"/>
  <c r="B11" i="4"/>
  <c r="B22" i="2"/>
  <c r="B26" i="2" s="1"/>
  <c r="F22" i="2"/>
  <c r="F26" i="2" s="1"/>
  <c r="F11" i="4"/>
  <c r="D11" i="4"/>
  <c r="B28" i="3"/>
  <c r="B32" i="3" s="1"/>
  <c r="E45" i="1"/>
  <c r="B47" i="1"/>
  <c r="F47" i="1"/>
  <c r="F28" i="3"/>
  <c r="F32" i="3" s="1"/>
  <c r="B45" i="1"/>
  <c r="F45" i="1"/>
  <c r="F12" i="4" l="1"/>
  <c r="F10" i="4"/>
  <c r="F6" i="4"/>
  <c r="F7" i="4"/>
  <c r="F29" i="2"/>
  <c r="C7" i="4"/>
  <c r="C29" i="2"/>
  <c r="C12" i="4"/>
  <c r="C10" i="4"/>
  <c r="C6" i="4"/>
  <c r="B12" i="4"/>
  <c r="B10" i="4"/>
  <c r="B7" i="4"/>
  <c r="B29" i="2"/>
  <c r="B6" i="4"/>
  <c r="E7" i="4"/>
  <c r="E10" i="4"/>
  <c r="E6" i="4"/>
  <c r="E12" i="4"/>
  <c r="E29" i="2"/>
</calcChain>
</file>

<file path=xl/sharedStrings.xml><?xml version="1.0" encoding="utf-8"?>
<sst xmlns="http://schemas.openxmlformats.org/spreadsheetml/2006/main" count="115" uniqueCount="91">
  <si>
    <t>SQUARE TEXTILES LIMITED</t>
  </si>
  <si>
    <t>Balance Sheet</t>
  </si>
  <si>
    <t>Income Statement</t>
  </si>
  <si>
    <t>Cash Flow Statement</t>
  </si>
  <si>
    <t>As at quarter end</t>
  </si>
  <si>
    <t>Quarter 2</t>
  </si>
  <si>
    <t>Quarter 3</t>
  </si>
  <si>
    <t>Quarter 1</t>
  </si>
  <si>
    <t>ASSETS</t>
  </si>
  <si>
    <t>Net Cash Flows - Operating Activities</t>
  </si>
  <si>
    <t>Net Revenues</t>
  </si>
  <si>
    <t>NON CURRENT ASSETS</t>
  </si>
  <si>
    <t>Cash received from sales revenue</t>
  </si>
  <si>
    <t>Cost of goods sold</t>
  </si>
  <si>
    <t>Exchnage fluctuation gain</t>
  </si>
  <si>
    <t>Receipt from other income</t>
  </si>
  <si>
    <t>Property, plant &amp; equipment-carrying value</t>
  </si>
  <si>
    <t>Payment to suppliers</t>
  </si>
  <si>
    <t>Capital work in progress</t>
  </si>
  <si>
    <t>Payment for operating &amp; non-operating expenses</t>
  </si>
  <si>
    <t>Goodwill</t>
  </si>
  <si>
    <t>Gross Profit</t>
  </si>
  <si>
    <t>Interest Paid</t>
  </si>
  <si>
    <t>Income tax Paid</t>
  </si>
  <si>
    <t>Net Cash Flows - Investment Activities</t>
  </si>
  <si>
    <t>CURRENT ASSETS</t>
  </si>
  <si>
    <t>Acquisition of property, plant &amp; equipment</t>
  </si>
  <si>
    <t>Inventories</t>
  </si>
  <si>
    <t>Operating Incomes/Expenses</t>
  </si>
  <si>
    <t>Trade receivables</t>
  </si>
  <si>
    <t>Paid for controlling interest for merger of SYL</t>
  </si>
  <si>
    <t>Advances,deposit and repayments</t>
  </si>
  <si>
    <t>Adminsitrative expenses</t>
  </si>
  <si>
    <t>Cash &amp; Cash equivalents</t>
  </si>
  <si>
    <t>Selling &amp; distribution expenses</t>
  </si>
  <si>
    <t>Net Cash Flows - Financing Activities</t>
  </si>
  <si>
    <t>Short term bank Loan Received/repaid</t>
  </si>
  <si>
    <t>Short Term Loan  from/to sister company</t>
  </si>
  <si>
    <t>Operating Profit</t>
  </si>
  <si>
    <t>Dividend paid</t>
  </si>
  <si>
    <t>Liabilities and Capital</t>
  </si>
  <si>
    <t>Liabilities</t>
  </si>
  <si>
    <t>Non-Operating Income/(Expenses)</t>
  </si>
  <si>
    <t>Net Change in Cash Flows</t>
  </si>
  <si>
    <t>Non Current Liabilities</t>
  </si>
  <si>
    <t>Deferred tax liability</t>
  </si>
  <si>
    <t>Financial Expenses</t>
  </si>
  <si>
    <t>Long term Debt</t>
  </si>
  <si>
    <t>Net effect of foreign currency translations</t>
  </si>
  <si>
    <t>Other Income</t>
  </si>
  <si>
    <t>Cash Balance of SYL from Merger</t>
  </si>
  <si>
    <t>Cash and Cash Equivalents at Beginning Period</t>
  </si>
  <si>
    <t>Profit Before contribution to WPPF</t>
  </si>
  <si>
    <t>Cash and Cash Equivalents at End of Period</t>
  </si>
  <si>
    <t>Current Liabilities</t>
  </si>
  <si>
    <t>Long Term Loan (Current Portion)</t>
  </si>
  <si>
    <t>Short term bank loan-secured</t>
  </si>
  <si>
    <t>Contribution to WPPF</t>
  </si>
  <si>
    <t>Profit Before Taxation</t>
  </si>
  <si>
    <t>Creditors amd other payables</t>
  </si>
  <si>
    <t>Liabilities for other finance</t>
  </si>
  <si>
    <t>Net Operating Cash Flow Per Share</t>
  </si>
  <si>
    <t>Short term loan</t>
  </si>
  <si>
    <t xml:space="preserve">Income Tax Payable </t>
  </si>
  <si>
    <t>Provision for Taxation</t>
  </si>
  <si>
    <t>Dividend payable</t>
  </si>
  <si>
    <t>Current tax</t>
  </si>
  <si>
    <t>Deferred tax</t>
  </si>
  <si>
    <t>Net Profit</t>
  </si>
  <si>
    <t>Shareholders’ Equity</t>
  </si>
  <si>
    <t>Share capital</t>
  </si>
  <si>
    <t>Retained earning</t>
  </si>
  <si>
    <t>Earnings per share (par value Taka 10)</t>
  </si>
  <si>
    <t>Shares to Calculate NOCFPS</t>
  </si>
  <si>
    <t>Non-Controlling Interest</t>
  </si>
  <si>
    <t>Net assets value per share</t>
  </si>
  <si>
    <t>Shares to calculate NAVPS</t>
  </si>
  <si>
    <t>Shares to Calculate EPS</t>
  </si>
  <si>
    <t>Ratio</t>
  </si>
  <si>
    <t>Q1</t>
  </si>
  <si>
    <t>Q2</t>
  </si>
  <si>
    <t>Q3</t>
  </si>
  <si>
    <t>Q4</t>
  </si>
  <si>
    <t>Q5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</si>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</sst>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b/>
      <u/>
      <sz val="11"/>
      <color theme="1"/>
      <name val="Calibri"/>
    </font>
    <font>
      <sz val="11"/>
      <color theme="1"/>
      <name val="Arial"/>
    </font>
    <font>
      <b/>
      <sz val="11"/>
      <color rgb="FF000000"/>
      <name val="Arial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15" fontId="1" fillId="0" borderId="0" xfId="0" applyNumberFormat="1" applyFont="1" applyAlignment="1">
      <alignment horizontal="right"/>
    </xf>
    <xf numFmtId="15" fontId="5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6" fillId="0" borderId="0" xfId="0" applyNumberFormat="1" applyFont="1" applyAlignment="1"/>
    <xf numFmtId="164" fontId="3" fillId="0" borderId="0" xfId="0" applyNumberFormat="1" applyFont="1"/>
    <xf numFmtId="164" fontId="7" fillId="0" borderId="0" xfId="0" applyNumberFormat="1" applyFont="1" applyAlignment="1"/>
    <xf numFmtId="0" fontId="8" fillId="0" borderId="0" xfId="0" applyFont="1"/>
    <xf numFmtId="164" fontId="9" fillId="0" borderId="0" xfId="0" applyNumberFormat="1" applyFont="1"/>
    <xf numFmtId="0" fontId="3" fillId="0" borderId="0" xfId="0" applyFont="1"/>
    <xf numFmtId="164" fontId="10" fillId="0" borderId="0" xfId="0" applyNumberFormat="1" applyFont="1" applyAlignment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0" xfId="0" applyNumberFormat="1" applyFont="1"/>
    <xf numFmtId="0" fontId="3" fillId="0" borderId="0" xfId="0" applyFont="1" applyAlignment="1">
      <alignment horizontal="left"/>
    </xf>
    <xf numFmtId="164" fontId="1" fillId="0" borderId="4" xfId="0" applyNumberFormat="1" applyFont="1" applyBorder="1"/>
    <xf numFmtId="0" fontId="4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3" xfId="0" applyFont="1" applyBorder="1"/>
    <xf numFmtId="0" fontId="5" fillId="0" borderId="0" xfId="0" applyFont="1" applyAlignment="1"/>
    <xf numFmtId="2" fontId="1" fillId="0" borderId="5" xfId="0" applyNumberFormat="1" applyFont="1" applyBorder="1"/>
    <xf numFmtId="43" fontId="3" fillId="0" borderId="0" xfId="0" applyNumberFormat="1" applyFont="1"/>
    <xf numFmtId="43" fontId="1" fillId="0" borderId="5" xfId="0" applyNumberFormat="1" applyFont="1" applyBorder="1"/>
    <xf numFmtId="164" fontId="5" fillId="0" borderId="0" xfId="0" applyNumberFormat="1" applyFont="1" applyAlignment="1"/>
    <xf numFmtId="15" fontId="1" fillId="0" borderId="1" xfId="0" applyNumberFormat="1" applyFont="1" applyBorder="1" applyAlignment="1">
      <alignment horizontal="right"/>
    </xf>
    <xf numFmtId="10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5.125" customWidth="1"/>
    <col min="2" max="2" width="15.375" customWidth="1"/>
    <col min="3" max="3" width="14.75" customWidth="1"/>
    <col min="4" max="4" width="14.5" customWidth="1"/>
    <col min="5" max="6" width="15.625" customWidth="1"/>
    <col min="7" max="7" width="15.125" customWidth="1"/>
    <col min="8" max="8" width="14.125" customWidth="1"/>
    <col min="9" max="26" width="7.6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2" t="s">
        <v>4</v>
      </c>
    </row>
    <row r="4" spans="1:8" x14ac:dyDescent="0.25">
      <c r="B4" s="4"/>
      <c r="C4" s="4"/>
      <c r="D4" s="4"/>
      <c r="E4" s="4"/>
      <c r="F4" s="4"/>
    </row>
    <row r="5" spans="1:8" x14ac:dyDescent="0.25">
      <c r="B5" s="5" t="s">
        <v>5</v>
      </c>
      <c r="C5" s="5" t="s">
        <v>6</v>
      </c>
      <c r="D5" s="5" t="s">
        <v>7</v>
      </c>
      <c r="E5" s="5" t="s">
        <v>5</v>
      </c>
      <c r="F5" s="5" t="s">
        <v>6</v>
      </c>
      <c r="G5" s="5" t="s">
        <v>7</v>
      </c>
      <c r="H5" s="5" t="s">
        <v>5</v>
      </c>
    </row>
    <row r="6" spans="1:8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8">
        <v>43738</v>
      </c>
      <c r="H6" s="8">
        <v>43830</v>
      </c>
    </row>
    <row r="7" spans="1:8" x14ac:dyDescent="0.25">
      <c r="A7" s="9" t="s">
        <v>8</v>
      </c>
      <c r="B7" s="12"/>
      <c r="C7" s="12"/>
      <c r="D7" s="12"/>
      <c r="E7" s="12"/>
      <c r="F7" s="12"/>
      <c r="G7" s="12"/>
    </row>
    <row r="8" spans="1:8" x14ac:dyDescent="0.25">
      <c r="A8" s="14" t="s">
        <v>11</v>
      </c>
      <c r="B8" s="15"/>
      <c r="C8" s="12"/>
      <c r="D8" s="12"/>
      <c r="E8" s="12"/>
      <c r="F8" s="12"/>
      <c r="G8" s="12"/>
    </row>
    <row r="9" spans="1:8" x14ac:dyDescent="0.25">
      <c r="A9" s="2" t="s">
        <v>16</v>
      </c>
      <c r="B9" s="11">
        <v>4310444836</v>
      </c>
      <c r="C9" s="12">
        <v>4268665932</v>
      </c>
      <c r="D9" s="12">
        <v>5233013470</v>
      </c>
      <c r="E9" s="12">
        <v>5171553271</v>
      </c>
      <c r="F9" s="12">
        <v>5085713939</v>
      </c>
      <c r="G9" s="13">
        <v>5883041162</v>
      </c>
      <c r="H9" s="13">
        <v>5849137843</v>
      </c>
    </row>
    <row r="10" spans="1:8" x14ac:dyDescent="0.25">
      <c r="A10" s="2" t="s">
        <v>18</v>
      </c>
      <c r="B10" s="11">
        <v>867950050</v>
      </c>
      <c r="C10" s="12">
        <v>933247900</v>
      </c>
      <c r="D10" s="12">
        <v>611454964</v>
      </c>
      <c r="E10" s="12">
        <v>763749044</v>
      </c>
      <c r="F10" s="12">
        <v>1418710857</v>
      </c>
      <c r="G10" s="13">
        <v>1049538343</v>
      </c>
      <c r="H10" s="13">
        <v>1310544749</v>
      </c>
    </row>
    <row r="11" spans="1:8" x14ac:dyDescent="0.25">
      <c r="A11" s="2" t="s">
        <v>20</v>
      </c>
      <c r="B11" s="11">
        <v>56283760</v>
      </c>
      <c r="C11" s="12">
        <v>56283760</v>
      </c>
      <c r="D11" s="12">
        <v>56283760</v>
      </c>
      <c r="E11" s="12">
        <v>56283760</v>
      </c>
      <c r="F11" s="12">
        <v>56283760</v>
      </c>
      <c r="G11" s="13">
        <v>56283760</v>
      </c>
      <c r="H11" s="13">
        <v>56283760</v>
      </c>
    </row>
    <row r="12" spans="1:8" x14ac:dyDescent="0.25">
      <c r="A12" s="1"/>
      <c r="B12" s="19">
        <f t="shared" ref="B12:H12" si="0">SUM(B9:B11)</f>
        <v>5234678646</v>
      </c>
      <c r="C12" s="19">
        <f t="shared" si="0"/>
        <v>5258197592</v>
      </c>
      <c r="D12" s="19">
        <f t="shared" si="0"/>
        <v>5900752194</v>
      </c>
      <c r="E12" s="19">
        <f t="shared" si="0"/>
        <v>5991586075</v>
      </c>
      <c r="F12" s="19">
        <f t="shared" si="0"/>
        <v>6560708556</v>
      </c>
      <c r="G12" s="19">
        <f t="shared" si="0"/>
        <v>6988863265</v>
      </c>
      <c r="H12" s="19">
        <f t="shared" si="0"/>
        <v>7215966352</v>
      </c>
    </row>
    <row r="13" spans="1:8" x14ac:dyDescent="0.25">
      <c r="A13" s="1"/>
      <c r="B13" s="20"/>
      <c r="C13" s="20"/>
      <c r="D13" s="20"/>
      <c r="E13" s="20"/>
      <c r="F13" s="20"/>
      <c r="G13" s="20"/>
    </row>
    <row r="14" spans="1:8" x14ac:dyDescent="0.25">
      <c r="A14" s="14" t="s">
        <v>25</v>
      </c>
      <c r="B14" s="12"/>
      <c r="C14" s="12"/>
      <c r="D14" s="12"/>
      <c r="E14" s="12"/>
      <c r="F14" s="12"/>
      <c r="G14" s="12"/>
    </row>
    <row r="15" spans="1:8" x14ac:dyDescent="0.25">
      <c r="A15" s="2" t="s">
        <v>27</v>
      </c>
      <c r="B15" s="11">
        <v>1746433383</v>
      </c>
      <c r="C15" s="12">
        <v>2350378055</v>
      </c>
      <c r="D15" s="12">
        <v>2333324844</v>
      </c>
      <c r="E15" s="12">
        <v>2894635002</v>
      </c>
      <c r="F15" s="12">
        <v>3267904676</v>
      </c>
      <c r="G15" s="13">
        <v>2870898095</v>
      </c>
      <c r="H15" s="13">
        <v>2849647114</v>
      </c>
    </row>
    <row r="16" spans="1:8" x14ac:dyDescent="0.25">
      <c r="A16" s="2" t="s">
        <v>29</v>
      </c>
      <c r="B16" s="11">
        <v>2107964590</v>
      </c>
      <c r="C16" s="12">
        <v>2319681745</v>
      </c>
      <c r="D16" s="12">
        <v>2474560308</v>
      </c>
      <c r="E16" s="12">
        <v>2781279082</v>
      </c>
      <c r="F16" s="12">
        <v>2644535231</v>
      </c>
      <c r="G16" s="12">
        <v>3142828882</v>
      </c>
      <c r="H16" s="13">
        <v>3370861234</v>
      </c>
    </row>
    <row r="17" spans="1:8" x14ac:dyDescent="0.25">
      <c r="A17" s="2" t="s">
        <v>31</v>
      </c>
      <c r="B17" s="11">
        <v>570724700</v>
      </c>
      <c r="C17" s="12">
        <v>546745267</v>
      </c>
      <c r="D17" s="12">
        <v>518052973</v>
      </c>
      <c r="E17" s="12">
        <v>471490535</v>
      </c>
      <c r="F17" s="12">
        <v>358929437</v>
      </c>
      <c r="G17" s="13">
        <v>319975892</v>
      </c>
      <c r="H17" s="13">
        <v>340957577</v>
      </c>
    </row>
    <row r="18" spans="1:8" x14ac:dyDescent="0.25">
      <c r="A18" s="2" t="s">
        <v>33</v>
      </c>
      <c r="B18" s="11">
        <v>647870465</v>
      </c>
      <c r="C18" s="12">
        <v>461782000</v>
      </c>
      <c r="D18" s="12">
        <v>340829683</v>
      </c>
      <c r="E18" s="12">
        <v>361765703</v>
      </c>
      <c r="F18" s="12">
        <v>259040447</v>
      </c>
      <c r="G18" s="13">
        <v>291616804</v>
      </c>
      <c r="H18" s="13">
        <v>243607111</v>
      </c>
    </row>
    <row r="19" spans="1:8" x14ac:dyDescent="0.25">
      <c r="A19" s="1"/>
      <c r="B19" s="18">
        <f t="shared" ref="B19:H19" si="1">SUM(B15:B18)</f>
        <v>5072993138</v>
      </c>
      <c r="C19" s="18">
        <f t="shared" si="1"/>
        <v>5678587067</v>
      </c>
      <c r="D19" s="18">
        <f t="shared" si="1"/>
        <v>5666767808</v>
      </c>
      <c r="E19" s="18">
        <f t="shared" si="1"/>
        <v>6509170322</v>
      </c>
      <c r="F19" s="18">
        <f t="shared" si="1"/>
        <v>6530409791</v>
      </c>
      <c r="G19" s="18">
        <f t="shared" si="1"/>
        <v>6625319673</v>
      </c>
      <c r="H19" s="18">
        <f t="shared" si="1"/>
        <v>6805073036</v>
      </c>
    </row>
    <row r="20" spans="1:8" x14ac:dyDescent="0.25">
      <c r="A20" s="1"/>
      <c r="B20" s="22">
        <f t="shared" ref="B20:H20" si="2">B12+B19</f>
        <v>10307671784</v>
      </c>
      <c r="C20" s="22">
        <f t="shared" si="2"/>
        <v>10936784659</v>
      </c>
      <c r="D20" s="22">
        <f t="shared" si="2"/>
        <v>11567520002</v>
      </c>
      <c r="E20" s="22">
        <f t="shared" si="2"/>
        <v>12500756397</v>
      </c>
      <c r="F20" s="22">
        <f t="shared" si="2"/>
        <v>13091118347</v>
      </c>
      <c r="G20" s="22">
        <f t="shared" si="2"/>
        <v>13614182938</v>
      </c>
      <c r="H20" s="22">
        <f t="shared" si="2"/>
        <v>14021039388</v>
      </c>
    </row>
    <row r="21" spans="1:8" ht="15.75" customHeight="1" x14ac:dyDescent="0.25">
      <c r="A21" s="1"/>
      <c r="B21" s="20"/>
      <c r="C21" s="20"/>
      <c r="D21" s="20"/>
      <c r="E21" s="20"/>
      <c r="F21" s="20"/>
      <c r="G21" s="20"/>
    </row>
    <row r="22" spans="1:8" ht="15.75" customHeight="1" x14ac:dyDescent="0.25">
      <c r="A22" s="23" t="s">
        <v>40</v>
      </c>
      <c r="B22" s="12"/>
      <c r="C22" s="12"/>
      <c r="D22" s="12"/>
      <c r="E22" s="12"/>
      <c r="F22" s="12"/>
      <c r="G22" s="12"/>
    </row>
    <row r="23" spans="1:8" ht="15.75" customHeight="1" x14ac:dyDescent="0.25">
      <c r="A23" s="24" t="s">
        <v>41</v>
      </c>
      <c r="B23" s="12"/>
      <c r="C23" s="12"/>
      <c r="D23" s="12"/>
      <c r="E23" s="12"/>
      <c r="F23" s="12"/>
      <c r="G23" s="12"/>
    </row>
    <row r="24" spans="1:8" ht="15.75" customHeight="1" x14ac:dyDescent="0.25">
      <c r="A24" s="14" t="s">
        <v>44</v>
      </c>
      <c r="B24" s="12"/>
      <c r="C24" s="12"/>
      <c r="D24" s="12"/>
      <c r="E24" s="12"/>
      <c r="F24" s="12"/>
      <c r="G24" s="12"/>
    </row>
    <row r="25" spans="1:8" ht="15.75" customHeight="1" x14ac:dyDescent="0.25">
      <c r="A25" s="2" t="s">
        <v>45</v>
      </c>
      <c r="B25" s="11">
        <v>207262134</v>
      </c>
      <c r="C25" s="12">
        <v>211252700</v>
      </c>
      <c r="D25" s="12">
        <v>232127648</v>
      </c>
      <c r="E25" s="12">
        <v>244869614</v>
      </c>
      <c r="F25" s="12">
        <v>248379338</v>
      </c>
      <c r="G25" s="13">
        <v>282983797</v>
      </c>
      <c r="H25" s="13">
        <v>286934300</v>
      </c>
    </row>
    <row r="26" spans="1:8" ht="15.75" customHeight="1" x14ac:dyDescent="0.25">
      <c r="A26" s="16" t="s">
        <v>47</v>
      </c>
      <c r="B26" s="12">
        <v>0</v>
      </c>
      <c r="C26" s="12">
        <v>0</v>
      </c>
      <c r="D26" s="12">
        <v>0</v>
      </c>
      <c r="E26" s="12">
        <v>0</v>
      </c>
      <c r="F26" s="12"/>
      <c r="G26" s="12"/>
      <c r="H26" s="12"/>
    </row>
    <row r="27" spans="1:8" ht="15.75" customHeight="1" x14ac:dyDescent="0.25">
      <c r="A27" s="1"/>
      <c r="B27" s="19">
        <f t="shared" ref="B27:H27" si="3">SUM(B25:B26)</f>
        <v>207262134</v>
      </c>
      <c r="C27" s="19">
        <f t="shared" si="3"/>
        <v>211252700</v>
      </c>
      <c r="D27" s="19">
        <f t="shared" si="3"/>
        <v>232127648</v>
      </c>
      <c r="E27" s="19">
        <f t="shared" si="3"/>
        <v>244869614</v>
      </c>
      <c r="F27" s="19">
        <f t="shared" si="3"/>
        <v>248379338</v>
      </c>
      <c r="G27" s="19">
        <f t="shared" si="3"/>
        <v>282983797</v>
      </c>
      <c r="H27" s="19">
        <f t="shared" si="3"/>
        <v>286934300</v>
      </c>
    </row>
    <row r="28" spans="1:8" ht="15.75" customHeight="1" x14ac:dyDescent="0.25">
      <c r="A28" s="1"/>
      <c r="B28" s="20"/>
      <c r="C28" s="20"/>
      <c r="D28" s="20"/>
      <c r="E28" s="20"/>
      <c r="F28" s="20"/>
      <c r="G28" s="20"/>
    </row>
    <row r="29" spans="1:8" ht="15.75" customHeight="1" x14ac:dyDescent="0.25">
      <c r="A29" s="14" t="s">
        <v>54</v>
      </c>
      <c r="B29" s="12"/>
      <c r="C29" s="12"/>
      <c r="D29" s="12"/>
      <c r="E29" s="12"/>
      <c r="F29" s="12"/>
      <c r="G29" s="12"/>
    </row>
    <row r="30" spans="1:8" ht="15.75" customHeight="1" x14ac:dyDescent="0.25">
      <c r="A30" s="2" t="s">
        <v>55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/>
      <c r="H30" s="12"/>
    </row>
    <row r="31" spans="1:8" ht="15.75" customHeight="1" x14ac:dyDescent="0.25">
      <c r="A31" s="2" t="s">
        <v>56</v>
      </c>
      <c r="B31" s="11">
        <v>1980959635</v>
      </c>
      <c r="C31" s="12">
        <v>2589119573</v>
      </c>
      <c r="D31" s="12">
        <v>3131236632</v>
      </c>
      <c r="E31" s="12">
        <v>3562206185</v>
      </c>
      <c r="F31" s="12">
        <v>3922550575</v>
      </c>
      <c r="G31" s="13">
        <v>3316984221</v>
      </c>
      <c r="H31" s="13">
        <v>3410221978</v>
      </c>
    </row>
    <row r="32" spans="1:8" ht="15.75" customHeight="1" x14ac:dyDescent="0.25">
      <c r="A32" s="2" t="s">
        <v>59</v>
      </c>
      <c r="B32" s="11">
        <v>206739375</v>
      </c>
      <c r="C32" s="12">
        <v>124238771</v>
      </c>
      <c r="D32" s="12">
        <v>113340558</v>
      </c>
      <c r="E32" s="12">
        <v>144866617</v>
      </c>
      <c r="F32" s="12">
        <v>91516396</v>
      </c>
      <c r="G32" s="13">
        <v>90060491</v>
      </c>
      <c r="H32" s="13">
        <v>135673662</v>
      </c>
    </row>
    <row r="33" spans="1:26" ht="15.75" customHeight="1" x14ac:dyDescent="0.25">
      <c r="A33" s="2" t="s">
        <v>60</v>
      </c>
      <c r="B33" s="11">
        <v>283374200</v>
      </c>
      <c r="C33" s="12">
        <v>229844877</v>
      </c>
      <c r="D33" s="12">
        <v>122078172</v>
      </c>
      <c r="E33" s="12">
        <v>527175573</v>
      </c>
      <c r="F33" s="12">
        <v>149005838</v>
      </c>
      <c r="G33" s="13">
        <v>136055334</v>
      </c>
      <c r="H33" s="13">
        <v>514641193</v>
      </c>
    </row>
    <row r="34" spans="1:26" ht="15.75" customHeight="1" x14ac:dyDescent="0.25">
      <c r="A34" s="2" t="s">
        <v>62</v>
      </c>
      <c r="B34" s="11">
        <v>22233843</v>
      </c>
      <c r="C34" s="12">
        <v>43053037</v>
      </c>
      <c r="D34" s="12">
        <v>168035358</v>
      </c>
      <c r="E34" s="12">
        <v>494853468</v>
      </c>
      <c r="F34" s="12">
        <v>1020376322</v>
      </c>
      <c r="G34" s="13">
        <v>2085500623</v>
      </c>
      <c r="H34" s="13">
        <v>2269138230</v>
      </c>
    </row>
    <row r="35" spans="1:26" ht="15.75" customHeight="1" x14ac:dyDescent="0.25">
      <c r="A35" s="2" t="s">
        <v>63</v>
      </c>
      <c r="B35" s="11">
        <v>400267163</v>
      </c>
      <c r="C35" s="12">
        <v>417056866</v>
      </c>
      <c r="D35" s="12">
        <v>196509677</v>
      </c>
      <c r="E35" s="12">
        <v>201409378</v>
      </c>
      <c r="F35" s="12">
        <v>219922069</v>
      </c>
      <c r="G35" s="13">
        <v>108335243</v>
      </c>
      <c r="H35" s="13">
        <v>119826755</v>
      </c>
    </row>
    <row r="36" spans="1:26" ht="15.75" customHeight="1" x14ac:dyDescent="0.25">
      <c r="A36" s="2" t="s">
        <v>65</v>
      </c>
      <c r="B36" s="12">
        <v>0</v>
      </c>
      <c r="C36" s="12">
        <v>0</v>
      </c>
      <c r="D36" s="12">
        <v>0</v>
      </c>
      <c r="E36" s="12"/>
      <c r="F36" s="12"/>
      <c r="G36" s="12"/>
      <c r="H36" s="12"/>
    </row>
    <row r="37" spans="1:26" ht="15.75" customHeight="1" x14ac:dyDescent="0.25">
      <c r="A37" s="1"/>
      <c r="B37" s="18">
        <f t="shared" ref="B37:H37" si="4">SUM(B30:B36)</f>
        <v>2893574216</v>
      </c>
      <c r="C37" s="18">
        <f t="shared" si="4"/>
        <v>3403313124</v>
      </c>
      <c r="D37" s="18">
        <f t="shared" si="4"/>
        <v>3731200397</v>
      </c>
      <c r="E37" s="18">
        <f t="shared" si="4"/>
        <v>4930511221</v>
      </c>
      <c r="F37" s="18">
        <f t="shared" si="4"/>
        <v>5403371200</v>
      </c>
      <c r="G37" s="18">
        <f t="shared" si="4"/>
        <v>5736935912</v>
      </c>
      <c r="H37" s="18">
        <f t="shared" si="4"/>
        <v>6449501818</v>
      </c>
    </row>
    <row r="38" spans="1:26" ht="15.75" customHeight="1" x14ac:dyDescent="0.25">
      <c r="A38" s="1"/>
      <c r="B38" s="19">
        <f t="shared" ref="B38:H38" si="5">B27+B37</f>
        <v>3100836350</v>
      </c>
      <c r="C38" s="19">
        <f t="shared" si="5"/>
        <v>3614565824</v>
      </c>
      <c r="D38" s="19">
        <f t="shared" si="5"/>
        <v>3963328045</v>
      </c>
      <c r="E38" s="19">
        <f t="shared" si="5"/>
        <v>5175380835</v>
      </c>
      <c r="F38" s="19">
        <f t="shared" si="5"/>
        <v>5651750538</v>
      </c>
      <c r="G38" s="19">
        <f t="shared" si="5"/>
        <v>6019919709</v>
      </c>
      <c r="H38" s="19">
        <f t="shared" si="5"/>
        <v>6736436118</v>
      </c>
    </row>
    <row r="39" spans="1:26" ht="15.75" customHeight="1" x14ac:dyDescent="0.25">
      <c r="A39" s="14" t="s">
        <v>69</v>
      </c>
      <c r="B39" s="12"/>
      <c r="C39" s="12"/>
      <c r="D39" s="12"/>
      <c r="E39" s="12"/>
      <c r="F39" s="12"/>
      <c r="G39" s="12"/>
    </row>
    <row r="40" spans="1:26" ht="15.75" customHeight="1" x14ac:dyDescent="0.25">
      <c r="A40" s="2" t="s">
        <v>70</v>
      </c>
      <c r="B40" s="11">
        <v>1878590480</v>
      </c>
      <c r="C40" s="12">
        <v>1878590480</v>
      </c>
      <c r="D40" s="12">
        <v>1878590480</v>
      </c>
      <c r="E40" s="12">
        <v>1972520000</v>
      </c>
      <c r="F40" s="12">
        <v>1972520000</v>
      </c>
      <c r="G40" s="13">
        <v>1972520000</v>
      </c>
      <c r="H40" s="13">
        <v>1972520000</v>
      </c>
    </row>
    <row r="41" spans="1:26" ht="15.75" customHeight="1" x14ac:dyDescent="0.25">
      <c r="A41" s="2" t="s">
        <v>71</v>
      </c>
      <c r="B41" s="11">
        <v>5305899397</v>
      </c>
      <c r="C41" s="12">
        <v>5421084310</v>
      </c>
      <c r="D41" s="12">
        <v>5701122010</v>
      </c>
      <c r="E41" s="12">
        <v>5327852810</v>
      </c>
      <c r="F41" s="12">
        <v>5451867816</v>
      </c>
      <c r="G41" s="13">
        <v>5606577925</v>
      </c>
      <c r="H41" s="13">
        <v>5296746148</v>
      </c>
    </row>
    <row r="42" spans="1:26" ht="15.75" customHeight="1" x14ac:dyDescent="0.25">
      <c r="A42" s="1"/>
      <c r="B42" s="19">
        <f t="shared" ref="B42:H42" si="6">SUM(B40:B41)</f>
        <v>7184489877</v>
      </c>
      <c r="C42" s="19">
        <f t="shared" si="6"/>
        <v>7299674790</v>
      </c>
      <c r="D42" s="19">
        <f t="shared" si="6"/>
        <v>7579712490</v>
      </c>
      <c r="E42" s="19">
        <f t="shared" si="6"/>
        <v>7300372810</v>
      </c>
      <c r="F42" s="19">
        <f t="shared" si="6"/>
        <v>7424387816</v>
      </c>
      <c r="G42" s="19">
        <f t="shared" si="6"/>
        <v>7579097925</v>
      </c>
      <c r="H42" s="19">
        <f t="shared" si="6"/>
        <v>7269266148</v>
      </c>
    </row>
    <row r="43" spans="1:26" ht="15.75" customHeight="1" x14ac:dyDescent="0.25">
      <c r="A43" s="1"/>
      <c r="B43" s="20"/>
      <c r="C43" s="20"/>
      <c r="D43" s="20"/>
      <c r="E43" s="20"/>
      <c r="F43" s="20"/>
      <c r="G43" s="20"/>
    </row>
    <row r="44" spans="1:26" ht="15.75" customHeight="1" x14ac:dyDescent="0.25">
      <c r="A44" s="14" t="s">
        <v>74</v>
      </c>
      <c r="B44" s="17">
        <v>22345557</v>
      </c>
      <c r="C44" s="20">
        <v>22544045</v>
      </c>
      <c r="D44" s="20">
        <v>24479467</v>
      </c>
      <c r="E44" s="20">
        <v>25002752</v>
      </c>
      <c r="F44" s="20">
        <v>14979993</v>
      </c>
      <c r="G44" s="30">
        <v>15165304</v>
      </c>
      <c r="H44" s="30">
        <v>15337122</v>
      </c>
    </row>
    <row r="45" spans="1:26" ht="15.75" customHeight="1" x14ac:dyDescent="0.25">
      <c r="A45" s="1"/>
      <c r="B45" s="22">
        <f t="shared" ref="B45:H45" si="7">B42+B38+B44</f>
        <v>10307671784</v>
      </c>
      <c r="C45" s="22">
        <f t="shared" si="7"/>
        <v>10936784659</v>
      </c>
      <c r="D45" s="22">
        <f t="shared" si="7"/>
        <v>11567520002</v>
      </c>
      <c r="E45" s="22">
        <f t="shared" si="7"/>
        <v>12500756397</v>
      </c>
      <c r="F45" s="22">
        <f t="shared" si="7"/>
        <v>13091118347</v>
      </c>
      <c r="G45" s="22">
        <f t="shared" si="7"/>
        <v>13614182938</v>
      </c>
      <c r="H45" s="22">
        <f t="shared" si="7"/>
        <v>14021039388</v>
      </c>
    </row>
    <row r="46" spans="1:26" ht="15.75" customHeight="1" x14ac:dyDescent="0.25">
      <c r="B46" s="12"/>
      <c r="C46" s="12"/>
      <c r="D46" s="12"/>
      <c r="E46" s="12"/>
      <c r="F46" s="12"/>
      <c r="G46" s="12"/>
    </row>
    <row r="47" spans="1:26" ht="15.75" customHeight="1" x14ac:dyDescent="0.25">
      <c r="A47" s="10" t="s">
        <v>75</v>
      </c>
      <c r="B47" s="29">
        <f t="shared" ref="B47:H47" si="8">B42/(B40/10)</f>
        <v>38.244044955449787</v>
      </c>
      <c r="C47" s="29">
        <f t="shared" si="8"/>
        <v>38.857190365406304</v>
      </c>
      <c r="D47" s="29">
        <f t="shared" si="8"/>
        <v>40.347870228747247</v>
      </c>
      <c r="E47" s="29">
        <f t="shared" si="8"/>
        <v>37.010386764139277</v>
      </c>
      <c r="F47" s="29">
        <f t="shared" si="8"/>
        <v>37.639100318374467</v>
      </c>
      <c r="G47" s="29">
        <f t="shared" si="8"/>
        <v>38.423427519112607</v>
      </c>
      <c r="H47" s="29">
        <f t="shared" si="8"/>
        <v>36.852686654634681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0" t="s">
        <v>76</v>
      </c>
      <c r="B48" s="12">
        <f t="shared" ref="B48:H48" si="9">B40/10</f>
        <v>187859048</v>
      </c>
      <c r="C48" s="12">
        <f t="shared" si="9"/>
        <v>187859048</v>
      </c>
      <c r="D48" s="12">
        <f t="shared" si="9"/>
        <v>187859048</v>
      </c>
      <c r="E48" s="12">
        <f t="shared" si="9"/>
        <v>197252000</v>
      </c>
      <c r="F48" s="12">
        <f t="shared" si="9"/>
        <v>197252000</v>
      </c>
      <c r="G48" s="12">
        <f t="shared" si="9"/>
        <v>197252000</v>
      </c>
      <c r="H48" s="12">
        <f t="shared" si="9"/>
        <v>197252000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" customWidth="1"/>
    <col min="2" max="2" width="12.5" customWidth="1"/>
    <col min="3" max="3" width="13.125" customWidth="1"/>
    <col min="4" max="4" width="13.25" customWidth="1"/>
    <col min="5" max="6" width="12.5" customWidth="1"/>
    <col min="7" max="7" width="14.25" customWidth="1"/>
    <col min="8" max="8" width="13.75" customWidth="1"/>
    <col min="9" max="26" width="7.625" customWidth="1"/>
  </cols>
  <sheetData>
    <row r="1" spans="1:26" x14ac:dyDescent="0.25">
      <c r="A1" s="1" t="s">
        <v>0</v>
      </c>
    </row>
    <row r="2" spans="1:26" ht="17.25" customHeight="1" x14ac:dyDescent="0.25">
      <c r="A2" s="1" t="s">
        <v>2</v>
      </c>
    </row>
    <row r="3" spans="1:26" ht="17.25" customHeight="1" x14ac:dyDescent="0.25">
      <c r="A3" s="2" t="s">
        <v>4</v>
      </c>
    </row>
    <row r="4" spans="1:26" ht="17.25" customHeight="1" x14ac:dyDescent="0.25">
      <c r="A4" s="6"/>
      <c r="B4" s="4"/>
      <c r="C4" s="4"/>
      <c r="D4" s="4"/>
      <c r="E4" s="4"/>
      <c r="F4" s="4"/>
    </row>
    <row r="5" spans="1:26" x14ac:dyDescent="0.25">
      <c r="B5" s="5" t="s">
        <v>5</v>
      </c>
      <c r="C5" s="5" t="s">
        <v>6</v>
      </c>
      <c r="D5" s="5" t="s">
        <v>7</v>
      </c>
      <c r="E5" s="5" t="s">
        <v>5</v>
      </c>
      <c r="F5" s="5" t="s">
        <v>6</v>
      </c>
      <c r="G5" s="5" t="s">
        <v>7</v>
      </c>
      <c r="H5" s="5" t="s">
        <v>5</v>
      </c>
    </row>
    <row r="6" spans="1:26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8">
        <v>43738</v>
      </c>
      <c r="H6" s="8">
        <v>43830</v>
      </c>
    </row>
    <row r="7" spans="1:26" x14ac:dyDescent="0.25">
      <c r="B7" s="7"/>
      <c r="C7" s="7"/>
      <c r="D7" s="7"/>
      <c r="E7" s="7"/>
      <c r="F7" s="7"/>
    </row>
    <row r="8" spans="1:26" x14ac:dyDescent="0.25">
      <c r="A8" s="10" t="s">
        <v>10</v>
      </c>
      <c r="B8" s="11">
        <v>4108623475</v>
      </c>
      <c r="C8" s="12">
        <v>6451587856</v>
      </c>
      <c r="D8" s="12">
        <v>2387707839</v>
      </c>
      <c r="E8" s="12">
        <v>4752967025</v>
      </c>
      <c r="F8" s="12">
        <v>7194618151</v>
      </c>
      <c r="G8" s="13">
        <v>2554426549</v>
      </c>
      <c r="H8" s="13">
        <v>5346847570</v>
      </c>
    </row>
    <row r="9" spans="1:26" x14ac:dyDescent="0.25">
      <c r="A9" s="2" t="s">
        <v>13</v>
      </c>
      <c r="B9" s="11">
        <v>3700895147</v>
      </c>
      <c r="C9" s="12">
        <v>5804596714</v>
      </c>
      <c r="D9" s="12">
        <v>2101616370</v>
      </c>
      <c r="E9" s="12">
        <v>4230710563</v>
      </c>
      <c r="F9" s="12">
        <v>6381519794</v>
      </c>
      <c r="G9" s="13">
        <v>2268781119</v>
      </c>
      <c r="H9" s="13">
        <v>4795554540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0" t="s">
        <v>21</v>
      </c>
      <c r="B10" s="18">
        <f t="shared" ref="B10:H10" si="0">B8-B9</f>
        <v>407728328</v>
      </c>
      <c r="C10" s="18">
        <f t="shared" si="0"/>
        <v>646991142</v>
      </c>
      <c r="D10" s="18">
        <f t="shared" si="0"/>
        <v>286091469</v>
      </c>
      <c r="E10" s="18">
        <f t="shared" si="0"/>
        <v>522256462</v>
      </c>
      <c r="F10" s="18">
        <f t="shared" si="0"/>
        <v>813098357</v>
      </c>
      <c r="G10" s="18">
        <f t="shared" si="0"/>
        <v>285645430</v>
      </c>
      <c r="H10" s="18">
        <f t="shared" si="0"/>
        <v>551293030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"/>
      <c r="B11" s="20"/>
      <c r="C11" s="20"/>
      <c r="D11" s="20"/>
      <c r="E11" s="20"/>
      <c r="F11" s="20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0" t="s">
        <v>28</v>
      </c>
      <c r="B12" s="20"/>
      <c r="C12" s="20"/>
      <c r="D12" s="20"/>
      <c r="E12" s="20"/>
      <c r="F12" s="2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21" t="s">
        <v>32</v>
      </c>
      <c r="B13" s="11">
        <v>123299056</v>
      </c>
      <c r="C13" s="12">
        <v>179996822</v>
      </c>
      <c r="D13" s="12">
        <v>72900208</v>
      </c>
      <c r="E13" s="12">
        <v>124282049</v>
      </c>
      <c r="F13" s="12">
        <v>188493875</v>
      </c>
      <c r="G13" s="13">
        <v>68944972</v>
      </c>
      <c r="H13" s="13">
        <v>135624126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21" t="s">
        <v>34</v>
      </c>
      <c r="B14" s="11">
        <v>3427839</v>
      </c>
      <c r="C14" s="12">
        <v>9192752</v>
      </c>
      <c r="D14" s="12">
        <v>4016560</v>
      </c>
      <c r="E14" s="12">
        <v>7179825</v>
      </c>
      <c r="F14" s="12">
        <v>10354108</v>
      </c>
      <c r="G14" s="13">
        <v>4416455</v>
      </c>
      <c r="H14" s="13">
        <v>9070544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21"/>
      <c r="B15" s="12"/>
      <c r="C15" s="12"/>
      <c r="D15" s="12"/>
      <c r="E15" s="12"/>
      <c r="F15" s="1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10" t="s">
        <v>38</v>
      </c>
      <c r="B16" s="18">
        <f t="shared" ref="B16:H16" si="1">B10-B13-B14</f>
        <v>281001433</v>
      </c>
      <c r="C16" s="18">
        <f t="shared" si="1"/>
        <v>457801568</v>
      </c>
      <c r="D16" s="18">
        <f t="shared" si="1"/>
        <v>209174701</v>
      </c>
      <c r="E16" s="18">
        <f t="shared" si="1"/>
        <v>390794588</v>
      </c>
      <c r="F16" s="18">
        <f t="shared" si="1"/>
        <v>614250374</v>
      </c>
      <c r="G16" s="18">
        <f t="shared" si="1"/>
        <v>212284003</v>
      </c>
      <c r="H16" s="18">
        <f t="shared" si="1"/>
        <v>406598360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25" t="s">
        <v>42</v>
      </c>
      <c r="B17" s="20"/>
      <c r="C17" s="20"/>
      <c r="D17" s="20"/>
      <c r="E17" s="20"/>
      <c r="F17" s="20"/>
      <c r="G17" s="1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5">
      <c r="A18" s="21" t="s">
        <v>46</v>
      </c>
      <c r="B18" s="11">
        <v>37021645</v>
      </c>
      <c r="C18" s="12">
        <v>72433840</v>
      </c>
      <c r="D18" s="12">
        <v>42328414</v>
      </c>
      <c r="E18" s="12">
        <v>105356706</v>
      </c>
      <c r="F18" s="12">
        <v>176075785</v>
      </c>
      <c r="G18" s="13">
        <v>94221880</v>
      </c>
      <c r="H18" s="13">
        <v>187189843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16" t="s">
        <v>49</v>
      </c>
      <c r="B19" s="11">
        <v>966967</v>
      </c>
      <c r="C19" s="12">
        <v>2550880</v>
      </c>
      <c r="D19" s="12">
        <v>1271613</v>
      </c>
      <c r="E19" s="12">
        <v>2950554</v>
      </c>
      <c r="F19" s="12">
        <v>3869702</v>
      </c>
      <c r="G19" s="13">
        <v>1270992</v>
      </c>
      <c r="H19" s="13">
        <v>5224957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10" t="s">
        <v>52</v>
      </c>
      <c r="B20" s="18">
        <f t="shared" ref="B20:H20" si="2">B16-B18+B19</f>
        <v>244946755</v>
      </c>
      <c r="C20" s="18">
        <f t="shared" si="2"/>
        <v>387918608</v>
      </c>
      <c r="D20" s="18">
        <f t="shared" si="2"/>
        <v>168117900</v>
      </c>
      <c r="E20" s="18">
        <f t="shared" si="2"/>
        <v>288388436</v>
      </c>
      <c r="F20" s="18">
        <f t="shared" si="2"/>
        <v>442044291</v>
      </c>
      <c r="G20" s="18">
        <f t="shared" si="2"/>
        <v>119333115</v>
      </c>
      <c r="H20" s="18">
        <f t="shared" si="2"/>
        <v>224633474</v>
      </c>
    </row>
    <row r="21" spans="1:26" ht="15.75" customHeight="1" x14ac:dyDescent="0.25">
      <c r="A21" s="2" t="s">
        <v>57</v>
      </c>
      <c r="B21" s="11">
        <v>11664132</v>
      </c>
      <c r="C21" s="12">
        <v>18472315</v>
      </c>
      <c r="D21" s="12">
        <v>8005614</v>
      </c>
      <c r="E21" s="12">
        <v>13732782</v>
      </c>
      <c r="F21" s="12">
        <v>21049727</v>
      </c>
      <c r="G21" s="13">
        <v>5682529</v>
      </c>
      <c r="H21" s="13">
        <v>10696832</v>
      </c>
    </row>
    <row r="22" spans="1:26" ht="15.75" customHeight="1" x14ac:dyDescent="0.25">
      <c r="A22" s="10" t="s">
        <v>58</v>
      </c>
      <c r="B22" s="18">
        <f t="shared" ref="B22:H22" si="3">B20-B21</f>
        <v>233282623</v>
      </c>
      <c r="C22" s="18">
        <f t="shared" si="3"/>
        <v>369446293</v>
      </c>
      <c r="D22" s="18">
        <f t="shared" si="3"/>
        <v>160112286</v>
      </c>
      <c r="E22" s="18">
        <f t="shared" si="3"/>
        <v>274655654</v>
      </c>
      <c r="F22" s="18">
        <f t="shared" si="3"/>
        <v>420994564</v>
      </c>
      <c r="G22" s="18">
        <f t="shared" si="3"/>
        <v>113650586</v>
      </c>
      <c r="H22" s="18">
        <f t="shared" si="3"/>
        <v>213936642</v>
      </c>
    </row>
    <row r="23" spans="1:26" ht="15.75" customHeight="1" x14ac:dyDescent="0.25">
      <c r="A23" s="14" t="s">
        <v>64</v>
      </c>
      <c r="B23" s="20">
        <f t="shared" ref="B23:H23" si="4">SUM(B24:B25)</f>
        <v>35313991</v>
      </c>
      <c r="C23" s="20">
        <f t="shared" si="4"/>
        <v>56094260</v>
      </c>
      <c r="D23" s="20">
        <f t="shared" si="4"/>
        <v>24259426</v>
      </c>
      <c r="E23" s="20">
        <f t="shared" si="4"/>
        <v>41901093</v>
      </c>
      <c r="F23" s="20">
        <f t="shared" si="4"/>
        <v>63923507</v>
      </c>
      <c r="G23" s="20">
        <f t="shared" si="4"/>
        <v>33083511</v>
      </c>
      <c r="H23" s="20">
        <f t="shared" si="4"/>
        <v>48525526</v>
      </c>
    </row>
    <row r="24" spans="1:26" ht="15.75" customHeight="1" x14ac:dyDescent="0.25">
      <c r="A24" s="21" t="s">
        <v>66</v>
      </c>
      <c r="B24" s="11">
        <v>31329107</v>
      </c>
      <c r="C24" s="12">
        <v>48118810</v>
      </c>
      <c r="D24" s="12">
        <v>14186415</v>
      </c>
      <c r="E24" s="12">
        <v>19086116</v>
      </c>
      <c r="F24" s="12">
        <v>37598806</v>
      </c>
      <c r="G24" s="13">
        <v>29426899</v>
      </c>
      <c r="H24" s="13">
        <v>40918411</v>
      </c>
    </row>
    <row r="25" spans="1:26" ht="15.75" customHeight="1" x14ac:dyDescent="0.25">
      <c r="A25" s="21" t="s">
        <v>67</v>
      </c>
      <c r="B25" s="11">
        <v>3984884</v>
      </c>
      <c r="C25" s="12">
        <v>7975450</v>
      </c>
      <c r="D25" s="12">
        <v>10073011</v>
      </c>
      <c r="E25" s="12">
        <v>22814977</v>
      </c>
      <c r="F25" s="12">
        <v>26324701</v>
      </c>
      <c r="G25" s="13">
        <v>3656612</v>
      </c>
      <c r="H25" s="13">
        <v>7607115</v>
      </c>
    </row>
    <row r="26" spans="1:26" ht="15.75" customHeight="1" x14ac:dyDescent="0.25">
      <c r="A26" s="10" t="s">
        <v>68</v>
      </c>
      <c r="B26" s="19">
        <f t="shared" ref="B26:H26" si="5">B22-B23</f>
        <v>197968632</v>
      </c>
      <c r="C26" s="19">
        <f t="shared" si="5"/>
        <v>313352033</v>
      </c>
      <c r="D26" s="19">
        <f t="shared" si="5"/>
        <v>135852860</v>
      </c>
      <c r="E26" s="19">
        <f t="shared" si="5"/>
        <v>232754561</v>
      </c>
      <c r="F26" s="19">
        <f t="shared" si="5"/>
        <v>357071057</v>
      </c>
      <c r="G26" s="19">
        <f t="shared" si="5"/>
        <v>80567075</v>
      </c>
      <c r="H26" s="19">
        <f t="shared" si="5"/>
        <v>165411116</v>
      </c>
    </row>
    <row r="27" spans="1:26" ht="15.75" customHeight="1" x14ac:dyDescent="0.25">
      <c r="A27" s="1"/>
      <c r="B27" s="12"/>
      <c r="C27" s="12"/>
      <c r="D27" s="12"/>
      <c r="E27" s="12"/>
      <c r="F27" s="12"/>
    </row>
    <row r="28" spans="1:26" ht="15.75" customHeight="1" x14ac:dyDescent="0.25">
      <c r="A28" s="1"/>
      <c r="B28" s="12"/>
      <c r="C28" s="12"/>
      <c r="D28" s="12"/>
      <c r="E28" s="28"/>
      <c r="F28" s="12"/>
    </row>
    <row r="29" spans="1:26" ht="15.75" customHeight="1" x14ac:dyDescent="0.25">
      <c r="A29" s="10" t="s">
        <v>72</v>
      </c>
      <c r="B29" s="29">
        <f>B26/('1'!B40/10)</f>
        <v>1.0538147302865071</v>
      </c>
      <c r="C29" s="29">
        <f>C26/('1'!C40/10)</f>
        <v>1.6680167196418456</v>
      </c>
      <c r="D29" s="29">
        <f>D26/('1'!D40/10)</f>
        <v>0.72316378394507785</v>
      </c>
      <c r="E29" s="29">
        <f>E26/('1'!E40/10)</f>
        <v>1.1799858100298095</v>
      </c>
      <c r="F29" s="29">
        <f>F26/('1'!F40/10)</f>
        <v>1.8102278151805813</v>
      </c>
      <c r="G29" s="29">
        <f>G26/('1'!G40/10)</f>
        <v>0.40844744286496459</v>
      </c>
      <c r="H29" s="29">
        <f>H26/('1'!H40/10)</f>
        <v>0.83857763672865171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5" t="s">
        <v>77</v>
      </c>
      <c r="B30" s="12">
        <f>'1'!B40/10</f>
        <v>187859048</v>
      </c>
      <c r="C30" s="12">
        <f>'1'!C40/10</f>
        <v>187859048</v>
      </c>
      <c r="D30" s="12">
        <f>'1'!D40/10</f>
        <v>187859048</v>
      </c>
      <c r="E30" s="12">
        <f>'1'!E40/10</f>
        <v>197252000</v>
      </c>
      <c r="F30" s="12">
        <f>'1'!F40/10</f>
        <v>197252000</v>
      </c>
      <c r="G30" s="12">
        <f>'1'!G40/10</f>
        <v>197252000</v>
      </c>
      <c r="H30" s="12">
        <f>'1'!H40/10</f>
        <v>197252000</v>
      </c>
    </row>
    <row r="31" spans="1:26" ht="15.75" customHeight="1" x14ac:dyDescent="0.25">
      <c r="B31" s="12"/>
      <c r="C31" s="12"/>
      <c r="D31" s="12"/>
      <c r="E31" s="12"/>
      <c r="F31" s="12"/>
    </row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21" sqref="C21"/>
    </sheetView>
  </sheetViews>
  <sheetFormatPr defaultColWidth="12.625" defaultRowHeight="15" customHeight="1" x14ac:dyDescent="0.2"/>
  <cols>
    <col min="1" max="1" width="43.375" customWidth="1"/>
    <col min="2" max="2" width="13.5" customWidth="1"/>
    <col min="3" max="4" width="15.5" customWidth="1"/>
    <col min="5" max="5" width="15" customWidth="1"/>
    <col min="6" max="6" width="15.25" customWidth="1"/>
    <col min="7" max="7" width="13.875" customWidth="1"/>
    <col min="8" max="8" width="12.75" customWidth="1"/>
    <col min="9" max="26" width="7.625" customWidth="1"/>
  </cols>
  <sheetData>
    <row r="1" spans="1:26" x14ac:dyDescent="0.25">
      <c r="A1" s="1" t="s">
        <v>0</v>
      </c>
    </row>
    <row r="2" spans="1:26" x14ac:dyDescent="0.25">
      <c r="A2" s="1" t="s">
        <v>3</v>
      </c>
    </row>
    <row r="3" spans="1:26" x14ac:dyDescent="0.25">
      <c r="A3" s="2" t="s">
        <v>4</v>
      </c>
    </row>
    <row r="4" spans="1:26" x14ac:dyDescent="0.2">
      <c r="B4" s="3"/>
      <c r="C4" s="3"/>
      <c r="D4" s="3"/>
      <c r="E4" s="3"/>
      <c r="F4" s="3"/>
    </row>
    <row r="5" spans="1:26" x14ac:dyDescent="0.25">
      <c r="B5" s="5" t="s">
        <v>5</v>
      </c>
      <c r="C5" s="5" t="s">
        <v>6</v>
      </c>
      <c r="D5" s="5" t="s">
        <v>7</v>
      </c>
      <c r="E5" s="5" t="s">
        <v>5</v>
      </c>
      <c r="F5" s="5" t="s">
        <v>6</v>
      </c>
      <c r="G5" s="5" t="s">
        <v>7</v>
      </c>
      <c r="H5" s="5" t="s">
        <v>5</v>
      </c>
    </row>
    <row r="6" spans="1:26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8">
        <v>43738</v>
      </c>
      <c r="H6" s="8">
        <v>43830</v>
      </c>
    </row>
    <row r="7" spans="1:26" x14ac:dyDescent="0.25">
      <c r="A7" s="10" t="s">
        <v>9</v>
      </c>
      <c r="B7" s="12"/>
      <c r="C7" s="12"/>
      <c r="D7" s="12"/>
      <c r="E7" s="12"/>
      <c r="F7" s="12"/>
    </row>
    <row r="8" spans="1:26" x14ac:dyDescent="0.25">
      <c r="A8" s="2" t="s">
        <v>12</v>
      </c>
      <c r="B8" s="11">
        <v>3931660905</v>
      </c>
      <c r="C8" s="12">
        <v>6062908131</v>
      </c>
      <c r="D8" s="12">
        <v>2450533913</v>
      </c>
      <c r="E8" s="12">
        <v>4509074325</v>
      </c>
      <c r="F8" s="12">
        <v>7087469302</v>
      </c>
      <c r="G8" s="13">
        <v>2666467425</v>
      </c>
      <c r="H8" s="13">
        <v>5230856094</v>
      </c>
    </row>
    <row r="9" spans="1:26" x14ac:dyDescent="0.25">
      <c r="A9" s="2" t="s">
        <v>14</v>
      </c>
      <c r="B9" s="12"/>
      <c r="C9" s="12">
        <v>0</v>
      </c>
      <c r="D9" s="12">
        <v>1242767</v>
      </c>
      <c r="E9" s="12">
        <v>1661886</v>
      </c>
      <c r="F9" s="12">
        <v>3654099</v>
      </c>
      <c r="G9" s="13">
        <v>943938</v>
      </c>
      <c r="H9" s="13">
        <v>3841840</v>
      </c>
    </row>
    <row r="10" spans="1:26" x14ac:dyDescent="0.25">
      <c r="A10" s="2" t="s">
        <v>15</v>
      </c>
      <c r="B10" s="11">
        <v>966967</v>
      </c>
      <c r="C10" s="12">
        <v>2550880</v>
      </c>
      <c r="D10" s="12">
        <v>28845</v>
      </c>
      <c r="E10" s="12">
        <v>1288668</v>
      </c>
      <c r="F10" s="12">
        <v>215603</v>
      </c>
      <c r="G10" s="12"/>
      <c r="H10" s="13">
        <v>276000</v>
      </c>
    </row>
    <row r="11" spans="1:26" x14ac:dyDescent="0.25">
      <c r="A11" s="2" t="s">
        <v>17</v>
      </c>
      <c r="B11" s="11">
        <v>-2132665142</v>
      </c>
      <c r="C11" s="12">
        <v>-4388818373</v>
      </c>
      <c r="D11" s="12">
        <v>-1712996277</v>
      </c>
      <c r="E11" s="12">
        <v>-3847555207</v>
      </c>
      <c r="F11" s="12">
        <v>-5839286340</v>
      </c>
      <c r="G11" s="13">
        <v>-1384765801</v>
      </c>
      <c r="H11" s="13">
        <v>-3268039268</v>
      </c>
    </row>
    <row r="12" spans="1:26" x14ac:dyDescent="0.25">
      <c r="A12" s="16" t="s">
        <v>19</v>
      </c>
      <c r="B12" s="17">
        <v>-1025604436</v>
      </c>
      <c r="C12" s="12">
        <v>-1558878917</v>
      </c>
      <c r="D12" s="12">
        <v>-647448971</v>
      </c>
      <c r="E12" s="12">
        <v>-1051595583</v>
      </c>
      <c r="F12" s="12">
        <v>-1456698237</v>
      </c>
      <c r="G12" s="13">
        <v>-575252188</v>
      </c>
      <c r="H12" s="13">
        <v>-1107649146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22</v>
      </c>
      <c r="B13" s="11">
        <v>-42270179</v>
      </c>
      <c r="C13" s="12">
        <v>-61281583</v>
      </c>
      <c r="D13" s="12">
        <v>-36310361</v>
      </c>
      <c r="E13" s="12">
        <v>-72147397</v>
      </c>
      <c r="F13" s="12">
        <v>-144392027</v>
      </c>
      <c r="G13" s="13">
        <v>-49083856</v>
      </c>
      <c r="H13" s="13">
        <v>-97422405</v>
      </c>
    </row>
    <row r="14" spans="1:26" x14ac:dyDescent="0.25">
      <c r="A14" s="2" t="s">
        <v>23</v>
      </c>
      <c r="B14" s="11">
        <v>-33233579</v>
      </c>
      <c r="C14" s="12">
        <v>-47007907</v>
      </c>
      <c r="D14" s="12">
        <v>-19220226</v>
      </c>
      <c r="E14" s="12">
        <v>-27417825</v>
      </c>
      <c r="F14" s="12">
        <v>-42480935</v>
      </c>
      <c r="G14" s="13">
        <v>-37512097</v>
      </c>
      <c r="H14" s="13">
        <v>-57806793</v>
      </c>
    </row>
    <row r="15" spans="1:26" x14ac:dyDescent="0.25">
      <c r="A15" s="1"/>
      <c r="B15" s="18">
        <f t="shared" ref="B15:H15" si="0">SUM(B8:B14)</f>
        <v>698854536</v>
      </c>
      <c r="C15" s="18">
        <f t="shared" si="0"/>
        <v>9472231</v>
      </c>
      <c r="D15" s="18">
        <f t="shared" si="0"/>
        <v>35829690</v>
      </c>
      <c r="E15" s="18">
        <f t="shared" si="0"/>
        <v>-486691133</v>
      </c>
      <c r="F15" s="18">
        <f t="shared" si="0"/>
        <v>-391518535</v>
      </c>
      <c r="G15" s="18">
        <f t="shared" si="0"/>
        <v>620797421</v>
      </c>
      <c r="H15" s="18">
        <f t="shared" si="0"/>
        <v>704056322</v>
      </c>
    </row>
    <row r="16" spans="1:26" x14ac:dyDescent="0.25">
      <c r="B16" s="12"/>
      <c r="C16" s="12"/>
      <c r="D16" s="12"/>
      <c r="E16" s="12"/>
      <c r="F16" s="12"/>
    </row>
    <row r="17" spans="1:8" x14ac:dyDescent="0.25">
      <c r="A17" s="10" t="s">
        <v>24</v>
      </c>
      <c r="B17" s="12"/>
      <c r="C17" s="12"/>
      <c r="D17" s="12"/>
      <c r="E17" s="12"/>
      <c r="F17" s="12"/>
    </row>
    <row r="18" spans="1:8" x14ac:dyDescent="0.25">
      <c r="A18" s="2" t="s">
        <v>26</v>
      </c>
      <c r="B18" s="11">
        <v>-597630108</v>
      </c>
      <c r="C18" s="12">
        <v>-722955290</v>
      </c>
      <c r="D18" s="12">
        <v>-171667109</v>
      </c>
      <c r="E18" s="12">
        <v>-382849587</v>
      </c>
      <c r="F18" s="12">
        <v>-1075890976</v>
      </c>
      <c r="G18" s="13">
        <v>-336680520</v>
      </c>
      <c r="H18" s="13">
        <v>-706787305</v>
      </c>
    </row>
    <row r="19" spans="1:8" x14ac:dyDescent="0.25">
      <c r="A19" s="16" t="s">
        <v>30</v>
      </c>
      <c r="B19" s="12"/>
      <c r="C19" s="12">
        <v>0</v>
      </c>
      <c r="D19" s="12">
        <v>0</v>
      </c>
      <c r="E19" s="12">
        <v>0</v>
      </c>
      <c r="F19" s="12">
        <v>-9287050</v>
      </c>
      <c r="G19" s="12"/>
      <c r="H19" s="12"/>
    </row>
    <row r="20" spans="1:8" x14ac:dyDescent="0.25">
      <c r="A20" s="1"/>
      <c r="B20" s="18">
        <f>SUM(B18)</f>
        <v>-597630108</v>
      </c>
      <c r="C20" s="18">
        <f t="shared" ref="C20:H20" si="1">SUM(C18:C19)</f>
        <v>-722955290</v>
      </c>
      <c r="D20" s="18">
        <f t="shared" si="1"/>
        <v>-171667109</v>
      </c>
      <c r="E20" s="18">
        <f t="shared" si="1"/>
        <v>-382849587</v>
      </c>
      <c r="F20" s="18">
        <f t="shared" si="1"/>
        <v>-1085178026</v>
      </c>
      <c r="G20" s="18">
        <f t="shared" si="1"/>
        <v>-336680520</v>
      </c>
      <c r="H20" s="18">
        <f t="shared" si="1"/>
        <v>-706787305</v>
      </c>
    </row>
    <row r="21" spans="1:8" ht="15.75" customHeight="1" x14ac:dyDescent="0.25">
      <c r="B21" s="12"/>
      <c r="C21" s="12"/>
      <c r="D21" s="12"/>
      <c r="E21" s="12"/>
      <c r="F21" s="12"/>
      <c r="G21" s="12"/>
      <c r="H21" s="12"/>
    </row>
    <row r="22" spans="1:8" ht="15.75" customHeight="1" x14ac:dyDescent="0.25">
      <c r="A22" s="10" t="s">
        <v>35</v>
      </c>
      <c r="B22" s="12"/>
      <c r="C22" s="12"/>
      <c r="D22" s="12"/>
      <c r="E22" s="12"/>
      <c r="F22" s="12"/>
      <c r="G22" s="12"/>
      <c r="H22" s="12"/>
    </row>
    <row r="23" spans="1:8" ht="15.75" customHeight="1" x14ac:dyDescent="0.25">
      <c r="A23" s="2" t="s">
        <v>36</v>
      </c>
      <c r="B23" s="11">
        <v>41411872</v>
      </c>
      <c r="C23" s="12">
        <v>649571810</v>
      </c>
      <c r="D23" s="12">
        <v>-285451129</v>
      </c>
      <c r="E23" s="12">
        <v>145518424</v>
      </c>
      <c r="F23" s="12">
        <v>505862814</v>
      </c>
      <c r="G23" s="13">
        <v>-53875412</v>
      </c>
      <c r="H23" s="13">
        <v>39362345</v>
      </c>
    </row>
    <row r="24" spans="1:8" ht="15.75" customHeight="1" x14ac:dyDescent="0.25">
      <c r="A24" s="16" t="s">
        <v>37</v>
      </c>
      <c r="B24" s="11">
        <v>139160</v>
      </c>
      <c r="C24" s="12">
        <v>20598244</v>
      </c>
      <c r="D24" s="12">
        <v>166009509</v>
      </c>
      <c r="E24" s="12">
        <v>489679277</v>
      </c>
      <c r="F24" s="12">
        <v>1009483568</v>
      </c>
      <c r="G24" s="13">
        <v>-119584451</v>
      </c>
      <c r="H24" s="13">
        <v>25235921</v>
      </c>
    </row>
    <row r="25" spans="1:8" ht="15.75" customHeight="1" x14ac:dyDescent="0.25">
      <c r="A25" s="16" t="s">
        <v>39</v>
      </c>
      <c r="B25" s="11">
        <v>-357826758</v>
      </c>
      <c r="C25" s="12">
        <v>-357826758</v>
      </c>
      <c r="D25" s="12">
        <v>0</v>
      </c>
      <c r="E25" s="12">
        <v>0</v>
      </c>
      <c r="F25" s="12">
        <v>-375718096</v>
      </c>
      <c r="G25" s="12"/>
      <c r="H25" s="12"/>
    </row>
    <row r="26" spans="1:8" ht="15.75" customHeight="1" x14ac:dyDescent="0.25">
      <c r="A26" s="1"/>
      <c r="B26" s="18">
        <f t="shared" ref="B26:H26" si="2">SUM(B23:B25)</f>
        <v>-316275726</v>
      </c>
      <c r="C26" s="18">
        <f t="shared" si="2"/>
        <v>312343296</v>
      </c>
      <c r="D26" s="18">
        <f t="shared" si="2"/>
        <v>-119441620</v>
      </c>
      <c r="E26" s="18">
        <f t="shared" si="2"/>
        <v>635197701</v>
      </c>
      <c r="F26" s="18">
        <f t="shared" si="2"/>
        <v>1139628286</v>
      </c>
      <c r="G26" s="18">
        <f t="shared" si="2"/>
        <v>-173459863</v>
      </c>
      <c r="H26" s="18">
        <f t="shared" si="2"/>
        <v>64598266</v>
      </c>
    </row>
    <row r="27" spans="1:8" ht="15.75" customHeight="1" x14ac:dyDescent="0.25">
      <c r="A27" s="16"/>
      <c r="B27" s="20"/>
      <c r="C27" s="20"/>
      <c r="D27" s="20"/>
      <c r="E27" s="20"/>
      <c r="F27" s="20"/>
      <c r="G27" s="12"/>
      <c r="H27" s="12"/>
    </row>
    <row r="28" spans="1:8" ht="15.75" customHeight="1" x14ac:dyDescent="0.25">
      <c r="A28" s="10" t="s">
        <v>43</v>
      </c>
      <c r="B28" s="20">
        <f t="shared" ref="B28:H28" si="3">B15+B20+B26</f>
        <v>-215051298</v>
      </c>
      <c r="C28" s="20">
        <f t="shared" si="3"/>
        <v>-401139763</v>
      </c>
      <c r="D28" s="20">
        <f t="shared" si="3"/>
        <v>-255279039</v>
      </c>
      <c r="E28" s="20">
        <f t="shared" si="3"/>
        <v>-234343019</v>
      </c>
      <c r="F28" s="20">
        <f t="shared" si="3"/>
        <v>-337068275</v>
      </c>
      <c r="G28" s="20">
        <f t="shared" si="3"/>
        <v>110657038</v>
      </c>
      <c r="H28" s="20">
        <f t="shared" si="3"/>
        <v>61867283</v>
      </c>
    </row>
    <row r="29" spans="1:8" ht="15.75" customHeight="1" x14ac:dyDescent="0.25">
      <c r="A29" s="26" t="s">
        <v>48</v>
      </c>
      <c r="B29" s="20"/>
      <c r="C29" s="20"/>
      <c r="D29" s="20"/>
      <c r="E29" s="20"/>
      <c r="F29" s="12"/>
      <c r="G29" s="13">
        <v>327054</v>
      </c>
      <c r="H29" s="13">
        <v>1107116</v>
      </c>
    </row>
    <row r="30" spans="1:8" ht="15.75" customHeight="1" x14ac:dyDescent="0.25">
      <c r="A30" s="1" t="s">
        <v>50</v>
      </c>
      <c r="B30" s="20"/>
      <c r="C30" s="20">
        <v>0</v>
      </c>
      <c r="D30" s="20">
        <v>0</v>
      </c>
      <c r="E30" s="20">
        <v>0</v>
      </c>
      <c r="F30" s="12">
        <v>106442427</v>
      </c>
      <c r="G30" s="12"/>
      <c r="H30" s="12"/>
    </row>
    <row r="31" spans="1:8" ht="15.75" customHeight="1" x14ac:dyDescent="0.25">
      <c r="A31" s="25" t="s">
        <v>51</v>
      </c>
      <c r="B31" s="15">
        <v>862921763</v>
      </c>
      <c r="C31" s="12">
        <v>862921763</v>
      </c>
      <c r="D31" s="12">
        <v>596108722</v>
      </c>
      <c r="E31" s="12">
        <v>596108722</v>
      </c>
      <c r="F31" s="12">
        <v>489666295</v>
      </c>
      <c r="G31" s="13">
        <v>180632712</v>
      </c>
      <c r="H31" s="13">
        <v>180632712</v>
      </c>
    </row>
    <row r="32" spans="1:8" ht="15.75" customHeight="1" x14ac:dyDescent="0.25">
      <c r="A32" s="10" t="s">
        <v>53</v>
      </c>
      <c r="B32" s="19">
        <f t="shared" ref="B32:H32" si="4">SUM(B28:B31)</f>
        <v>647870465</v>
      </c>
      <c r="C32" s="19">
        <f t="shared" si="4"/>
        <v>461782000</v>
      </c>
      <c r="D32" s="19">
        <f t="shared" si="4"/>
        <v>340829683</v>
      </c>
      <c r="E32" s="19">
        <f t="shared" si="4"/>
        <v>361765703</v>
      </c>
      <c r="F32" s="19">
        <f t="shared" si="4"/>
        <v>259040447</v>
      </c>
      <c r="G32" s="19">
        <f t="shared" si="4"/>
        <v>291616804</v>
      </c>
      <c r="H32" s="19">
        <f t="shared" si="4"/>
        <v>243607111</v>
      </c>
    </row>
    <row r="33" spans="1:26" ht="15.75" customHeight="1" x14ac:dyDescent="0.25">
      <c r="A33" s="1"/>
      <c r="B33" s="12"/>
      <c r="C33" s="12"/>
      <c r="D33" s="12"/>
      <c r="E33" s="12"/>
      <c r="F33" s="12"/>
      <c r="G33" s="12"/>
      <c r="H33" s="12"/>
    </row>
    <row r="34" spans="1:26" ht="15.75" customHeight="1" x14ac:dyDescent="0.25">
      <c r="G34" s="12"/>
      <c r="H34" s="12"/>
    </row>
    <row r="35" spans="1:26" ht="15.75" customHeight="1" x14ac:dyDescent="0.25">
      <c r="A35" s="10" t="s">
        <v>61</v>
      </c>
      <c r="B35" s="27">
        <f>B15/('1'!B40/10)</f>
        <v>3.7201004872546783</v>
      </c>
      <c r="C35" s="27">
        <f>C15/('1'!C40/10)</f>
        <v>5.0422011081414614E-2</v>
      </c>
      <c r="D35" s="27">
        <f>D15/('1'!D40/10)</f>
        <v>0.19072645359088586</v>
      </c>
      <c r="E35" s="27">
        <f>E15/('1'!E40/10)</f>
        <v>-2.4673571522722204</v>
      </c>
      <c r="F35" s="27">
        <f>F15/('1'!F40/10)</f>
        <v>-1.9848647162005961</v>
      </c>
      <c r="G35" s="27">
        <f>G15/('1'!G40/10)</f>
        <v>3.1472300458297</v>
      </c>
      <c r="H35" s="27">
        <f>H15/('1'!H40/10)</f>
        <v>3.5693241234562896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" t="s">
        <v>73</v>
      </c>
      <c r="B36" s="12">
        <f>'1'!B40/10</f>
        <v>187859048</v>
      </c>
      <c r="C36" s="12">
        <f>'1'!C40/10</f>
        <v>187859048</v>
      </c>
      <c r="D36" s="12">
        <f>'1'!D40/10</f>
        <v>187859048</v>
      </c>
      <c r="E36" s="12">
        <f>'1'!E40/10</f>
        <v>197252000</v>
      </c>
      <c r="F36" s="12">
        <f>'1'!F40/10</f>
        <v>197252000</v>
      </c>
      <c r="G36" s="12">
        <f>'1'!G40/10</f>
        <v>197252000</v>
      </c>
      <c r="H36" s="12">
        <f>'1'!H40/10</f>
        <v>197252000</v>
      </c>
    </row>
    <row r="37" spans="1:26" ht="15.75" customHeight="1" x14ac:dyDescent="0.25">
      <c r="G37" s="12"/>
      <c r="H37" s="12"/>
    </row>
    <row r="38" spans="1:26" ht="15.75" customHeight="1" x14ac:dyDescent="0.25">
      <c r="G38" s="12"/>
      <c r="H38" s="12"/>
    </row>
    <row r="39" spans="1:26" ht="15.75" customHeight="1" x14ac:dyDescent="0.25">
      <c r="G39" s="12"/>
      <c r="H39" s="12"/>
    </row>
    <row r="40" spans="1:26" ht="15.75" customHeight="1" x14ac:dyDescent="0.25">
      <c r="G40" s="12"/>
      <c r="H40" s="12"/>
    </row>
    <row r="41" spans="1:26" ht="15.75" customHeight="1" x14ac:dyDescent="0.25">
      <c r="G41" s="12"/>
      <c r="H41" s="12"/>
    </row>
    <row r="42" spans="1:26" ht="15.75" customHeight="1" x14ac:dyDescent="0.25">
      <c r="G42" s="12"/>
      <c r="H42" s="12"/>
    </row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6" width="12.75" customWidth="1"/>
    <col min="7" max="26" width="7.625" customWidth="1"/>
  </cols>
  <sheetData>
    <row r="1" spans="1:26" x14ac:dyDescent="0.25">
      <c r="A1" s="1" t="s">
        <v>0</v>
      </c>
    </row>
    <row r="2" spans="1:26" x14ac:dyDescent="0.25">
      <c r="A2" s="1" t="s">
        <v>78</v>
      </c>
    </row>
    <row r="3" spans="1:26" x14ac:dyDescent="0.25">
      <c r="A3" s="2" t="s">
        <v>4</v>
      </c>
    </row>
    <row r="4" spans="1:26" x14ac:dyDescent="0.25">
      <c r="B4" s="4" t="s">
        <v>79</v>
      </c>
      <c r="C4" s="4" t="s">
        <v>80</v>
      </c>
      <c r="D4" s="4" t="s">
        <v>81</v>
      </c>
      <c r="E4" s="4" t="s">
        <v>82</v>
      </c>
      <c r="F4" s="4" t="s">
        <v>83</v>
      </c>
    </row>
    <row r="5" spans="1:26" x14ac:dyDescent="0.25">
      <c r="B5" s="31">
        <v>43100</v>
      </c>
      <c r="C5" s="31">
        <v>43190</v>
      </c>
      <c r="D5" s="31">
        <v>43373</v>
      </c>
      <c r="E5" s="31">
        <v>43465</v>
      </c>
      <c r="F5" s="31">
        <v>43555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 t="s">
        <v>84</v>
      </c>
      <c r="B6" s="32">
        <f>'2'!B26/'1'!B20</f>
        <v>1.9205950300755132E-2</v>
      </c>
      <c r="C6" s="32">
        <f>'2'!C26/'1'!C20</f>
        <v>2.8651202594735116E-2</v>
      </c>
      <c r="D6" s="32">
        <f>'2'!D26/'1'!D20</f>
        <v>1.1744337591507196E-2</v>
      </c>
      <c r="E6" s="32">
        <f>'2'!E26/'1'!E20</f>
        <v>1.8619238197126832E-2</v>
      </c>
      <c r="F6" s="32">
        <f>'2'!F26/'1'!F20</f>
        <v>2.7275825298900262E-2</v>
      </c>
    </row>
    <row r="7" spans="1:26" x14ac:dyDescent="0.25">
      <c r="A7" s="2" t="s">
        <v>85</v>
      </c>
      <c r="B7" s="32">
        <f>'2'!B26/'1'!B42</f>
        <v>2.7555001870594186E-2</v>
      </c>
      <c r="C7" s="32">
        <f>'2'!C26/'1'!C42</f>
        <v>4.2926848389091041E-2</v>
      </c>
      <c r="D7" s="32">
        <f>'2'!D26/'1'!D42</f>
        <v>1.7923220726278499E-2</v>
      </c>
      <c r="E7" s="32">
        <f>'2'!E26/'1'!E42</f>
        <v>3.1882558200476342E-2</v>
      </c>
      <c r="F7" s="32">
        <f>'2'!F26/'1'!F42</f>
        <v>4.8094343378788824E-2</v>
      </c>
    </row>
    <row r="8" spans="1:26" x14ac:dyDescent="0.25">
      <c r="A8" s="2" t="s">
        <v>86</v>
      </c>
      <c r="B8" s="32">
        <f>('1'!B26)/'1'!B42</f>
        <v>0</v>
      </c>
      <c r="C8" s="32">
        <f>('1'!C26)/'1'!C42</f>
        <v>0</v>
      </c>
      <c r="D8" s="32">
        <f>('1'!D26)/'1'!D42</f>
        <v>0</v>
      </c>
      <c r="E8" s="32">
        <f>('1'!E26)/'1'!E42</f>
        <v>0</v>
      </c>
      <c r="F8" s="32">
        <f>('1'!F26)/'1'!F42</f>
        <v>0</v>
      </c>
    </row>
    <row r="9" spans="1:26" x14ac:dyDescent="0.25">
      <c r="A9" s="2" t="s">
        <v>87</v>
      </c>
      <c r="B9" s="33">
        <f>'1'!B19/'1'!B37</f>
        <v>1.7531926811999212</v>
      </c>
      <c r="C9" s="33">
        <f>'1'!C19/'1'!C37</f>
        <v>1.6685467543244488</v>
      </c>
      <c r="D9" s="33">
        <f>'1'!D19/'1'!D37</f>
        <v>1.518751931029021</v>
      </c>
      <c r="E9" s="33">
        <f>'1'!E19/'1'!E37</f>
        <v>1.3201816262533155</v>
      </c>
      <c r="F9" s="33">
        <f>'1'!F19/'1'!F37</f>
        <v>1.2085806340678575</v>
      </c>
    </row>
    <row r="10" spans="1:26" x14ac:dyDescent="0.25">
      <c r="A10" s="2" t="s">
        <v>88</v>
      </c>
      <c r="B10" s="32">
        <f>'2'!B26/'2'!B8</f>
        <v>4.8183688090328108E-2</v>
      </c>
      <c r="C10" s="32">
        <f>'2'!C26/'2'!C8</f>
        <v>4.8569753678326104E-2</v>
      </c>
      <c r="D10" s="32">
        <f>'2'!D26/'2'!D8</f>
        <v>5.6896768432479899E-2</v>
      </c>
      <c r="E10" s="32">
        <f>'2'!E26/'2'!E8</f>
        <v>4.8970371512308146E-2</v>
      </c>
      <c r="F10" s="32">
        <f>'2'!F26/'2'!F8</f>
        <v>4.9630299969480617E-2</v>
      </c>
    </row>
    <row r="11" spans="1:26" x14ac:dyDescent="0.25">
      <c r="A11" s="2" t="s">
        <v>89</v>
      </c>
      <c r="B11" s="32">
        <f>'2'!B20/'2'!B8</f>
        <v>5.9617717829448948E-2</v>
      </c>
      <c r="C11" s="32">
        <f>'2'!C20/'2'!C8</f>
        <v>6.0127617674652648E-2</v>
      </c>
      <c r="D11" s="32">
        <f>'2'!D20/'2'!D8</f>
        <v>7.0409744967127028E-2</v>
      </c>
      <c r="E11" s="32">
        <f>'2'!E20/'2'!E8</f>
        <v>6.0675454822874557E-2</v>
      </c>
      <c r="F11" s="32">
        <f>'2'!F20/'2'!F8</f>
        <v>6.1440966250385233E-2</v>
      </c>
    </row>
    <row r="12" spans="1:26" x14ac:dyDescent="0.25">
      <c r="A12" s="2" t="s">
        <v>90</v>
      </c>
      <c r="B12" s="32">
        <f>'2'!B26/('1'!B26+'1'!B42)</f>
        <v>2.7555001870594186E-2</v>
      </c>
      <c r="C12" s="32">
        <f>'2'!C26/('1'!C26+'1'!C42)</f>
        <v>4.2926848389091041E-2</v>
      </c>
      <c r="D12" s="32">
        <f>'2'!D26/('1'!D26+'1'!D42)</f>
        <v>1.7923220726278499E-2</v>
      </c>
      <c r="E12" s="32">
        <f>'2'!E26/('1'!E26+'1'!E42)</f>
        <v>3.1882558200476342E-2</v>
      </c>
      <c r="F12" s="32">
        <f>'2'!F26/('1'!F26+'1'!F42)</f>
        <v>4.8094343378788824E-2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2020-04-12T16:27:21Z</dcterms:modified>
</cp:coreProperties>
</file>